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1145" firstSheet="1" activeTab="1"/>
  </bookViews>
  <sheets>
    <sheet name="ТЗ" sheetId="1" state="hidden" r:id="rId1"/>
    <sheet name="ТЗ (2)" sheetId="2" r:id="rId2"/>
    <sheet name="Лист2" sheetId="3" r:id="rId3"/>
  </sheets>
  <definedNames>
    <definedName name="_xlnm.Print_Area" localSheetId="1">'ТЗ (2)'!$A$1:$M$10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/>
  <c r="J7" l="1"/>
  <c r="K7" s="1"/>
  <c r="L7"/>
  <c r="L8" s="1"/>
  <c r="G19" i="1"/>
  <c r="F19"/>
  <c r="E19"/>
  <c r="H18"/>
  <c r="I18" s="1"/>
  <c r="J18" s="1"/>
  <c r="H17"/>
  <c r="L17" s="1"/>
  <c r="H16"/>
  <c r="I16" s="1"/>
  <c r="J16" s="1"/>
  <c r="H15"/>
  <c r="L15" s="1"/>
  <c r="H14"/>
  <c r="I14" s="1"/>
  <c r="J14" s="1"/>
  <c r="H13"/>
  <c r="L13" s="1"/>
  <c r="H12"/>
  <c r="I12" s="1"/>
  <c r="J12" s="1"/>
  <c r="H11"/>
  <c r="L11" s="1"/>
  <c r="H10"/>
  <c r="I10" s="1"/>
  <c r="J10" s="1"/>
  <c r="H9"/>
  <c r="L9" s="1"/>
  <c r="H8"/>
  <c r="I8" s="1"/>
  <c r="J8" s="1"/>
  <c r="H7"/>
  <c r="L7" s="1"/>
  <c r="L8" l="1"/>
  <c r="L10"/>
  <c r="L19" s="1"/>
  <c r="L12"/>
  <c r="L14"/>
  <c r="L16"/>
  <c r="L18"/>
  <c r="I7"/>
  <c r="J7" s="1"/>
  <c r="I9"/>
  <c r="J9" s="1"/>
  <c r="I11"/>
  <c r="J11" s="1"/>
  <c r="I13"/>
  <c r="J13" s="1"/>
  <c r="I15"/>
  <c r="J15" s="1"/>
  <c r="I17"/>
  <c r="J17" s="1"/>
</calcChain>
</file>

<file path=xl/sharedStrings.xml><?xml version="1.0" encoding="utf-8"?>
<sst xmlns="http://schemas.openxmlformats.org/spreadsheetml/2006/main" count="92" uniqueCount="48">
  <si>
    <t>РАСЧЕТ НАЧАЛЬНОЙ (МАКСИМАЛЬНОЙ) ЦЕНЫ КОНТРАКТА на поставку хозяйственных товаров для нужд ГБОУ  школа № 453 Санкт-Петербурга</t>
  </si>
  <si>
    <t>Начальная (максимальная) цена контракта определена Заказчиком посредством применения метода сопоставимых рыночных цен (анализ рынка)</t>
  </si>
  <si>
    <t>№ п/п</t>
  </si>
  <si>
    <t>Наименование</t>
  </si>
  <si>
    <t>единица измерения</t>
  </si>
  <si>
    <t>Количество</t>
  </si>
  <si>
    <t>КП №1, руб</t>
  </si>
  <si>
    <t>КП №2, руб</t>
  </si>
  <si>
    <t>КП №3, руб</t>
  </si>
  <si>
    <t>Средняя цена (руб.)</t>
  </si>
  <si>
    <t>Среднее квадратичное отклонение (руб.)</t>
  </si>
  <si>
    <t>Коэффициент вариации</t>
  </si>
  <si>
    <t>Однородность цен</t>
  </si>
  <si>
    <t>Стоимость, руб.</t>
  </si>
  <si>
    <t>Обоснование цены</t>
  </si>
  <si>
    <t xml:space="preserve">Экранная копия </t>
  </si>
  <si>
    <t>СМЕТКА-МЕТЕЛКА ДЛЯ СМАХИВАНИЯ ПЫЛИ, ТЕЛЕСКОПИЧЕСКАЯ РУЧКА НЕРЖАВЕЮЩАЯ СТАЛЬ, 160, Тип товара: щетка
Назначение: для поверхностей
Материал основы щетки: пластик
Материал щетины: полипропилен
Тип щетины: мягкая
Длина щетины: не менее 5 см
Ширина щетки: не менее 10 см
Глубина щетки: не менее 10 см
С рукояткой: да
Длина рукоятки: не менее 160 см
Тип крепления черенка: еврорезьба
Отверстие для крючка: да
Цвет: любой</t>
  </si>
  <si>
    <t>шт.</t>
  </si>
  <si>
    <t>да</t>
  </si>
  <si>
    <t>мониторинг цен</t>
  </si>
  <si>
    <t xml:space="preserve">
Черенок Для швабры деревянный д.22мм с резьбой.Длина - не менее 128 см.
    Универсальная резьба на наконечнике.</t>
  </si>
  <si>
    <t>Черенок для лопаты высший сорт деревянный. Размер 1200мм. d=38-40мм.
Особенности:
Длина: не менее 1200 мм
Диаметр:не менее  38-40 мм
Материал: древесина высший сорт</t>
  </si>
  <si>
    <t xml:space="preserve">Черенок для инвентаря (для грабель и мотыг), из березы высушенный и шлифованный, высший сорт .
Длина не менее 1200 мм
Конструкция нескладная
Диаметр: не менее 30 мм
Материал черенка дерево
</t>
  </si>
  <si>
    <t>Насадка для швабры, микрофибра, плоский МОП, 400*110мм, Тип тряпка-насадка, Размер - длина - не менее 400 мм. Ширина -не менее 110 мм. Тип креплений к держателю - уши/карманы.
Материал: микрофибра ворсистиая</t>
  </si>
  <si>
    <t>Насадка МОП плоская 600*110 мм для цельной швабры-рамки, Тип креплений к держателю - уши/карманы. хлопок, Максимальный объем впитывания 1500 мл.
Размер - длина - не менее 600 мм. Ширина -не менее 110 мм.. Материал: микрофибра ворсистиая</t>
  </si>
  <si>
    <t>Мешки для мусора на 60 литров, 12 мкм, в рулоне 30 штук, 58x68 см,Характеристика: Объем: 60 литр
Количество в упаковке: 30 шт.
Плотность: 12 мкм
Тип упаковки: рулон
Наличие ручек/завязок: нет
Материал: полиэтилен низкого давления (ПНД)
Биоразлагаемые: Да
Ароматизированные: Нет
Количество рулонов в транспортной упаковке: 50
Страна происхождения: Россия
Ширина, см: 58
Длина, см: 68
Высота ведра не более, см: 40
Круглое ведро: верхний диаметр не более, см: 36
Круглое ведро: объем не более, л: 40
Прямоуг-ное ведро: об-м не бол: 39</t>
  </si>
  <si>
    <t>Туалетная бумага однослойная, на втулке, белого цвета выполнена с тиснением, имеет перфорацию. Длина намотки в рулоне — 52,5±2,6 м метра. Туалетная бумага изготовлена из стопроцентной целлюлозы. ГОСТ 52354-2005, 
Количество слоев: не менее 1
Цвет бумаги белый
Ароматизатор Нет
Длина рулона туалетной бумаги: не менее 51 метр
Рисунок Нет
Тиснение Да
Диаметр втулки, см не менее 4.4
Количество листов в рулоне не менее 420 шт.
Ширина рулона не менее 90 мм
Сырье 100% целлюлоза
Перфорация Да</t>
  </si>
  <si>
    <t>Держатель для туалетной бумаги, открытый , без крышки, цинк, 
Длина, см: не менее 11
Ширина, см: не менее 6
Высота, см:не менее 1
Вес, кг:не менее 0,04
Материал: цинковый сплав, Тип крепления: на два самореза.Цвет:серый (серебристый)</t>
  </si>
  <si>
    <t xml:space="preserve">Перчатки х/б  с двойным латексным обливом,  для общих работ, Материал 80% хлопок, 20% полиэфир, размер XL
</t>
  </si>
  <si>
    <t>Перчатки хозяйственные, латексные, Материал основы: латекс
Внутренняя обработка: полиуретановая пленка
Длина: не менее 300 мм, Толщина: не менее 0,28 мм, размер XL</t>
  </si>
  <si>
    <t>Перчатки хозяйственные, латексные, Материал основы: латекс
Внутренняя обработка: полиуретановая пленка
Длина: не менее 300 мм, Толщина: не менее 0,28 мм, размер L</t>
  </si>
  <si>
    <t>ИТОГО:</t>
  </si>
  <si>
    <t>ОКПД2</t>
  </si>
  <si>
    <t>поставщик  №1, руб</t>
  </si>
  <si>
    <t>поставщик  №2, руб</t>
  </si>
  <si>
    <t>поставщик  №3, руб</t>
  </si>
  <si>
    <t>Итого:</t>
  </si>
  <si>
    <t>шт</t>
  </si>
  <si>
    <t>Исп. Мохонько Е.Д.</t>
  </si>
  <si>
    <t>Коэфф-т вариации</t>
  </si>
  <si>
    <t>Кол-во, усл.</t>
  </si>
  <si>
    <t>Оказание автотранспортных услуг по перевозке учащихся</t>
  </si>
  <si>
    <r>
      <t>вх. № 32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 xml:space="preserve"> от 27.07.2026 </t>
    </r>
  </si>
  <si>
    <t xml:space="preserve">вх. № 33  от 27.07.2026 </t>
  </si>
  <si>
    <t>вх. № 34  от 27.07.2026</t>
  </si>
  <si>
    <t>49.39.13.000</t>
  </si>
  <si>
    <t>В связи с тем, что закупка осуществляется у единственного источника через подсистему "Электронный магазин",  стоимость составит: 60 400,00  руб.</t>
  </si>
  <si>
    <t>РАСЧЕТ НАЧАЛЬНОЙ (МАКСИМАЛЬНОЙ) ЦЕНЫ КОНТРАКТА на оказание услуг фрахтования транспортного средства для ГБОУ школы № 404 Санкт-Петербурга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</si>
</sst>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0.0"/>
    <numFmt numFmtId="165" formatCode="0.000"/>
    <numFmt numFmtId="166" formatCode="#,##0.000"/>
    <numFmt numFmtId="167" formatCode="#,##0.00\ _₽"/>
  </numFmts>
  <fonts count="14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9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6" fontId="2" fillId="0" borderId="3" xfId="0" applyNumberFormat="1" applyFont="1" applyBorder="1" applyAlignment="1">
      <alignment horizontal="center" vertical="top"/>
    </xf>
    <xf numFmtId="0" fontId="0" fillId="0" borderId="0" xfId="0" applyAlignment="1">
      <alignment vertical="center"/>
    </xf>
    <xf numFmtId="2" fontId="0" fillId="0" borderId="0" xfId="0" applyNumberFormat="1"/>
    <xf numFmtId="0" fontId="4" fillId="3" borderId="3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" fillId="0" borderId="3" xfId="0" applyFont="1" applyBorder="1"/>
    <xf numFmtId="167" fontId="1" fillId="0" borderId="3" xfId="0" applyNumberFormat="1" applyFont="1" applyBorder="1"/>
    <xf numFmtId="0" fontId="1" fillId="0" borderId="3" xfId="0" applyFont="1" applyBorder="1" applyAlignment="1">
      <alignment vertical="top"/>
    </xf>
    <xf numFmtId="167" fontId="1" fillId="0" borderId="3" xfId="0" applyNumberFormat="1" applyFont="1" applyBorder="1" applyAlignment="1">
      <alignment vertical="top"/>
    </xf>
    <xf numFmtId="167" fontId="1" fillId="0" borderId="3" xfId="0" applyNumberFormat="1" applyFont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43" fontId="1" fillId="0" borderId="3" xfId="0" applyNumberFormat="1" applyFont="1" applyBorder="1"/>
    <xf numFmtId="43" fontId="1" fillId="0" borderId="3" xfId="0" applyNumberFormat="1" applyFont="1" applyBorder="1" applyAlignment="1">
      <alignment vertical="top"/>
    </xf>
    <xf numFmtId="4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0" fontId="11" fillId="2" borderId="5" xfId="0" applyFont="1" applyFill="1" applyBorder="1" applyAlignment="1">
      <alignment vertical="center"/>
    </xf>
    <xf numFmtId="0" fontId="1" fillId="0" borderId="5" xfId="0" applyFont="1" applyBorder="1"/>
    <xf numFmtId="0" fontId="1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 wrapText="1"/>
    </xf>
    <xf numFmtId="43" fontId="1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top" wrapText="1"/>
    </xf>
    <xf numFmtId="167" fontId="4" fillId="0" borderId="3" xfId="0" applyNumberFormat="1" applyFont="1" applyFill="1" applyBorder="1" applyAlignment="1">
      <alignment horizontal="center" vertical="top" wrapText="1"/>
    </xf>
    <xf numFmtId="43" fontId="4" fillId="0" borderId="3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3" fontId="4" fillId="0" borderId="3" xfId="0" applyNumberFormat="1" applyFont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7" xfId="0" applyFont="1" applyBorder="1"/>
    <xf numFmtId="0" fontId="4" fillId="0" borderId="5" xfId="0" applyFont="1" applyBorder="1" applyAlignment="1">
      <alignment horizontal="justify" vertical="center"/>
    </xf>
    <xf numFmtId="0" fontId="1" fillId="0" borderId="5" xfId="0" applyFont="1" applyBorder="1" applyAlignment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/>
    <xf numFmtId="167" fontId="1" fillId="0" borderId="0" xfId="0" applyNumberFormat="1" applyFont="1" applyBorder="1" applyAlignment="1">
      <alignment vertical="center"/>
    </xf>
    <xf numFmtId="43" fontId="1" fillId="0" borderId="0" xfId="0" applyNumberFormat="1" applyFont="1" applyBorder="1"/>
    <xf numFmtId="167" fontId="1" fillId="0" borderId="0" xfId="0" applyNumberFormat="1" applyFont="1" applyBorder="1"/>
    <xf numFmtId="43" fontId="1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3" fillId="0" borderId="3" xfId="0" applyFont="1" applyBorder="1" applyAlignment="1">
      <alignment vertical="center"/>
    </xf>
  </cellXfs>
  <cellStyles count="3">
    <cellStyle name="Обычный" xfId="0" builtinId="0"/>
    <cellStyle name="Обычный 10 2 2 2 2 2 2 2 5" xfId="2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3314699</xdr:colOff>
      <xdr:row>14</xdr:row>
      <xdr:rowOff>238125</xdr:rowOff>
    </xdr:from>
    <xdr:to>
      <xdr:col>1</xdr:col>
      <xdr:colOff>4067174</xdr:colOff>
      <xdr:row>14</xdr:row>
      <xdr:rowOff>809625</xdr:rowOff>
    </xdr:to>
    <xdr:pic>
      <xdr:nvPicPr>
        <xdr:cNvPr id="2" name="Рисунок 1" descr="ÐÐµÑÐ¶Ð°ÑÐµÐ»Ñ Ð´Ð»Ñ ÑÑÐ°Ð»ÐµÑÐ½Ð¾Ð¹ Ð±ÑÐ¼Ð°Ð³Ð¸, ÑÐ¸Ð½Ðº - ÑÐ¾ÑÐ¾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552824" y="13163550"/>
          <a:ext cx="75247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2"/>
  <sheetViews>
    <sheetView workbookViewId="0">
      <selection activeCell="P7" sqref="P7"/>
    </sheetView>
  </sheetViews>
  <sheetFormatPr defaultRowHeight="15"/>
  <cols>
    <col min="1" max="1" width="3.5703125" customWidth="1"/>
    <col min="2" max="2" width="80" customWidth="1"/>
    <col min="3" max="11" width="8.7109375" customWidth="1"/>
    <col min="12" max="12" width="12.5703125" customWidth="1"/>
    <col min="13" max="13" width="8.7109375" customWidth="1"/>
  </cols>
  <sheetData>
    <row r="1" spans="1:14">
      <c r="I1" s="1"/>
    </row>
    <row r="2" spans="1:14" ht="25.5" customHeight="1">
      <c r="A2" s="2"/>
      <c r="B2" s="73" t="s">
        <v>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3"/>
    </row>
    <row r="3" spans="1:14" ht="15.75" thickBot="1">
      <c r="A3" s="2"/>
      <c r="B3" s="74" t="s">
        <v>1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2"/>
    </row>
    <row r="4" spans="1:14" s="4" customFormat="1"/>
    <row r="5" spans="1:14" s="4" customFormat="1" ht="25.5">
      <c r="A5" s="68" t="s">
        <v>2</v>
      </c>
      <c r="B5" s="70" t="s">
        <v>3</v>
      </c>
      <c r="C5" s="70" t="s">
        <v>4</v>
      </c>
      <c r="D5" s="68" t="s">
        <v>5</v>
      </c>
      <c r="E5" s="5" t="s">
        <v>6</v>
      </c>
      <c r="F5" s="5" t="s">
        <v>7</v>
      </c>
      <c r="G5" s="5" t="s">
        <v>8</v>
      </c>
      <c r="H5" s="68" t="s">
        <v>9</v>
      </c>
      <c r="I5" s="68" t="s">
        <v>10</v>
      </c>
      <c r="J5" s="68" t="s">
        <v>11</v>
      </c>
      <c r="K5" s="68" t="s">
        <v>12</v>
      </c>
      <c r="L5" s="68" t="s">
        <v>13</v>
      </c>
      <c r="M5" s="68" t="s">
        <v>14</v>
      </c>
      <c r="N5" s="6"/>
    </row>
    <row r="6" spans="1:14" s="4" customFormat="1" ht="25.5">
      <c r="A6" s="69"/>
      <c r="B6" s="69"/>
      <c r="C6" s="69"/>
      <c r="D6" s="69"/>
      <c r="E6" s="7" t="s">
        <v>15</v>
      </c>
      <c r="F6" s="7" t="s">
        <v>15</v>
      </c>
      <c r="G6" s="7" t="s">
        <v>15</v>
      </c>
      <c r="H6" s="69"/>
      <c r="I6" s="69"/>
      <c r="J6" s="69"/>
      <c r="K6" s="69"/>
      <c r="L6" s="69"/>
      <c r="M6" s="69"/>
      <c r="N6" s="6"/>
    </row>
    <row r="7" spans="1:14" s="4" customFormat="1" ht="182.25" customHeight="1">
      <c r="A7" s="8">
        <v>1</v>
      </c>
      <c r="B7" s="9" t="s">
        <v>16</v>
      </c>
      <c r="C7" s="10" t="s">
        <v>17</v>
      </c>
      <c r="D7" s="11">
        <v>8</v>
      </c>
      <c r="E7" s="12">
        <v>223.81</v>
      </c>
      <c r="F7" s="12">
        <v>210</v>
      </c>
      <c r="G7" s="12">
        <v>216.47</v>
      </c>
      <c r="H7" s="13">
        <f t="shared" ref="H7:H18" si="0">AVERAGE(E7:G7)</f>
        <v>216.76</v>
      </c>
      <c r="I7" s="14">
        <f t="shared" ref="I7:I18" si="1">SQRT((((E7-H7)^2)+((F7-H7)^2)+((G7-H7)^2)))/(3-1)</f>
        <v>4.8858008555404719</v>
      </c>
      <c r="J7" s="15">
        <f t="shared" ref="J7:J18" si="2">(I7/H7)*100</f>
        <v>2.2540140503508361</v>
      </c>
      <c r="K7" s="13" t="s">
        <v>18</v>
      </c>
      <c r="L7" s="16">
        <f t="shared" ref="L7:L18" si="3">D7*H7</f>
        <v>1734.08</v>
      </c>
      <c r="M7" s="13" t="s">
        <v>19</v>
      </c>
      <c r="N7" s="6"/>
    </row>
    <row r="8" spans="1:14" s="4" customFormat="1" ht="38.25" customHeight="1">
      <c r="A8" s="8">
        <v>2</v>
      </c>
      <c r="B8" s="9" t="s">
        <v>20</v>
      </c>
      <c r="C8" s="10" t="s">
        <v>17</v>
      </c>
      <c r="D8" s="11">
        <v>10</v>
      </c>
      <c r="E8" s="12">
        <v>61.23</v>
      </c>
      <c r="F8" s="12">
        <v>64</v>
      </c>
      <c r="G8" s="12">
        <v>70.88</v>
      </c>
      <c r="H8" s="13">
        <f t="shared" si="0"/>
        <v>65.36999999999999</v>
      </c>
      <c r="I8" s="14">
        <f t="shared" si="1"/>
        <v>3.5134242556229944</v>
      </c>
      <c r="J8" s="15">
        <f t="shared" si="2"/>
        <v>5.3746737886232143</v>
      </c>
      <c r="K8" s="13" t="s">
        <v>18</v>
      </c>
      <c r="L8" s="16">
        <f t="shared" si="3"/>
        <v>653.69999999999993</v>
      </c>
      <c r="M8" s="13" t="s">
        <v>19</v>
      </c>
      <c r="N8" s="6"/>
    </row>
    <row r="9" spans="1:14" s="4" customFormat="1" ht="67.5" customHeight="1">
      <c r="A9" s="8">
        <v>3</v>
      </c>
      <c r="B9" s="9" t="s">
        <v>21</v>
      </c>
      <c r="C9" s="10" t="s">
        <v>17</v>
      </c>
      <c r="D9" s="11">
        <v>10</v>
      </c>
      <c r="E9" s="12">
        <v>121.82</v>
      </c>
      <c r="F9" s="17">
        <v>62</v>
      </c>
      <c r="G9" s="12">
        <v>72.290000000000006</v>
      </c>
      <c r="H9" s="13">
        <f t="shared" si="0"/>
        <v>85.37</v>
      </c>
      <c r="I9" s="14">
        <f t="shared" si="1"/>
        <v>22.615513480794547</v>
      </c>
      <c r="J9" s="15">
        <f t="shared" si="2"/>
        <v>26.491171934865349</v>
      </c>
      <c r="K9" s="13" t="s">
        <v>18</v>
      </c>
      <c r="L9" s="16">
        <f t="shared" si="3"/>
        <v>853.7</v>
      </c>
      <c r="M9" s="13" t="s">
        <v>19</v>
      </c>
      <c r="N9" s="6"/>
    </row>
    <row r="10" spans="1:14" s="4" customFormat="1" ht="84.75" customHeight="1">
      <c r="A10" s="8">
        <v>4</v>
      </c>
      <c r="B10" s="9" t="s">
        <v>22</v>
      </c>
      <c r="C10" s="10" t="s">
        <v>17</v>
      </c>
      <c r="D10" s="11">
        <v>10</v>
      </c>
      <c r="E10" s="12">
        <v>57.74</v>
      </c>
      <c r="F10" s="12">
        <v>40</v>
      </c>
      <c r="G10" s="12">
        <v>68.930000000000007</v>
      </c>
      <c r="H10" s="13">
        <f t="shared" si="0"/>
        <v>55.556666666666672</v>
      </c>
      <c r="I10" s="14">
        <f t="shared" si="1"/>
        <v>10.315314666391263</v>
      </c>
      <c r="J10" s="15">
        <f t="shared" si="2"/>
        <v>18.567195055603158</v>
      </c>
      <c r="K10" s="13" t="s">
        <v>18</v>
      </c>
      <c r="L10" s="16">
        <f t="shared" si="3"/>
        <v>555.56666666666672</v>
      </c>
      <c r="M10" s="13" t="s">
        <v>19</v>
      </c>
      <c r="N10" s="6"/>
    </row>
    <row r="11" spans="1:14" s="4" customFormat="1" ht="58.5" customHeight="1">
      <c r="A11" s="33">
        <v>5</v>
      </c>
      <c r="B11" s="34" t="s">
        <v>23</v>
      </c>
      <c r="C11" s="35" t="s">
        <v>17</v>
      </c>
      <c r="D11" s="36">
        <v>30</v>
      </c>
      <c r="E11" s="18"/>
      <c r="F11" s="12"/>
      <c r="G11" s="12"/>
      <c r="H11" s="13" t="e">
        <f t="shared" si="0"/>
        <v>#DIV/0!</v>
      </c>
      <c r="I11" s="14" t="e">
        <f t="shared" si="1"/>
        <v>#DIV/0!</v>
      </c>
      <c r="J11" s="15" t="e">
        <f t="shared" si="2"/>
        <v>#DIV/0!</v>
      </c>
      <c r="K11" s="13" t="s">
        <v>18</v>
      </c>
      <c r="L11" s="16" t="e">
        <f t="shared" si="3"/>
        <v>#DIV/0!</v>
      </c>
      <c r="M11" s="13" t="s">
        <v>19</v>
      </c>
      <c r="N11" s="6"/>
    </row>
    <row r="12" spans="1:14" s="4" customFormat="1" ht="55.5" customHeight="1">
      <c r="A12" s="8">
        <v>6</v>
      </c>
      <c r="B12" s="9" t="s">
        <v>24</v>
      </c>
      <c r="C12" s="10" t="s">
        <v>17</v>
      </c>
      <c r="D12" s="11">
        <v>10</v>
      </c>
      <c r="E12" s="12">
        <v>137.9</v>
      </c>
      <c r="F12" s="12">
        <v>251.19</v>
      </c>
      <c r="G12" s="12">
        <v>151.13999999999999</v>
      </c>
      <c r="H12" s="13">
        <f t="shared" si="0"/>
        <v>180.07666666666668</v>
      </c>
      <c r="I12" s="14">
        <f t="shared" si="1"/>
        <v>43.798710216930665</v>
      </c>
      <c r="J12" s="15">
        <f t="shared" si="2"/>
        <v>24.322257307219513</v>
      </c>
      <c r="K12" s="13" t="s">
        <v>18</v>
      </c>
      <c r="L12" s="16">
        <f t="shared" si="3"/>
        <v>1800.7666666666669</v>
      </c>
      <c r="M12" s="13" t="s">
        <v>19</v>
      </c>
      <c r="N12" s="6"/>
    </row>
    <row r="13" spans="1:14" s="4" customFormat="1" ht="222.75" customHeight="1">
      <c r="A13" s="8">
        <v>7</v>
      </c>
      <c r="B13" s="9" t="s">
        <v>25</v>
      </c>
      <c r="C13" s="10" t="s">
        <v>17</v>
      </c>
      <c r="D13" s="11">
        <v>100</v>
      </c>
      <c r="E13" s="12">
        <v>73</v>
      </c>
      <c r="F13" s="12">
        <v>78.22</v>
      </c>
      <c r="G13" s="12">
        <v>78.8</v>
      </c>
      <c r="H13" s="13">
        <f t="shared" si="0"/>
        <v>76.673333333333332</v>
      </c>
      <c r="I13" s="14">
        <f t="shared" si="1"/>
        <v>2.2587754794725976</v>
      </c>
      <c r="J13" s="15">
        <f t="shared" si="2"/>
        <v>2.9459727147281947</v>
      </c>
      <c r="K13" s="13" t="s">
        <v>18</v>
      </c>
      <c r="L13" s="16">
        <f t="shared" si="3"/>
        <v>7667.333333333333</v>
      </c>
      <c r="M13" s="13" t="s">
        <v>19</v>
      </c>
      <c r="N13" s="6"/>
    </row>
    <row r="14" spans="1:14" s="4" customFormat="1" ht="186" customHeight="1">
      <c r="A14" s="8">
        <v>8</v>
      </c>
      <c r="B14" s="9" t="s">
        <v>26</v>
      </c>
      <c r="C14" s="10" t="s">
        <v>17</v>
      </c>
      <c r="D14" s="11">
        <v>360</v>
      </c>
      <c r="E14" s="12">
        <v>17</v>
      </c>
      <c r="F14" s="12">
        <v>18</v>
      </c>
      <c r="G14" s="12">
        <v>15.59</v>
      </c>
      <c r="H14" s="13">
        <f t="shared" si="0"/>
        <v>16.863333333333333</v>
      </c>
      <c r="I14" s="14">
        <f t="shared" si="1"/>
        <v>0.85616392511403261</v>
      </c>
      <c r="J14" s="15">
        <f t="shared" si="2"/>
        <v>5.077074076580546</v>
      </c>
      <c r="K14" s="13" t="s">
        <v>18</v>
      </c>
      <c r="L14" s="16">
        <f t="shared" si="3"/>
        <v>6070.8</v>
      </c>
      <c r="M14" s="13" t="s">
        <v>19</v>
      </c>
      <c r="N14" s="6"/>
    </row>
    <row r="15" spans="1:14" s="4" customFormat="1" ht="86.25" customHeight="1">
      <c r="A15" s="8">
        <v>9</v>
      </c>
      <c r="B15" s="9" t="s">
        <v>27</v>
      </c>
      <c r="C15" s="10" t="s">
        <v>17</v>
      </c>
      <c r="D15" s="11">
        <v>15</v>
      </c>
      <c r="E15" s="12">
        <v>70.08</v>
      </c>
      <c r="F15" s="12">
        <v>100</v>
      </c>
      <c r="G15" s="12">
        <v>45.15</v>
      </c>
      <c r="H15" s="13">
        <f t="shared" si="0"/>
        <v>71.743333333333325</v>
      </c>
      <c r="I15" s="14">
        <f t="shared" si="1"/>
        <v>19.41913532232233</v>
      </c>
      <c r="J15" s="15">
        <f t="shared" si="2"/>
        <v>27.067511948597776</v>
      </c>
      <c r="K15" s="13" t="s">
        <v>18</v>
      </c>
      <c r="L15" s="16">
        <f t="shared" si="3"/>
        <v>1076.1499999999999</v>
      </c>
      <c r="M15" s="13" t="s">
        <v>19</v>
      </c>
      <c r="N15" s="6"/>
    </row>
    <row r="16" spans="1:14" s="4" customFormat="1" ht="33" customHeight="1">
      <c r="A16" s="8">
        <v>10</v>
      </c>
      <c r="B16" s="19" t="s">
        <v>28</v>
      </c>
      <c r="C16" s="20" t="s">
        <v>17</v>
      </c>
      <c r="D16" s="21">
        <v>72</v>
      </c>
      <c r="E16" s="22">
        <v>18.75</v>
      </c>
      <c r="F16" s="22">
        <v>24</v>
      </c>
      <c r="G16" s="22">
        <v>28</v>
      </c>
      <c r="H16" s="23">
        <f t="shared" si="0"/>
        <v>23.583333333333332</v>
      </c>
      <c r="I16" s="14">
        <f t="shared" si="1"/>
        <v>3.2803074042940956</v>
      </c>
      <c r="J16" s="15">
        <f t="shared" si="2"/>
        <v>13.909430689586271</v>
      </c>
      <c r="K16" s="13" t="s">
        <v>18</v>
      </c>
      <c r="L16" s="16">
        <f t="shared" si="3"/>
        <v>1698</v>
      </c>
      <c r="M16" s="13" t="s">
        <v>19</v>
      </c>
      <c r="N16" s="6"/>
    </row>
    <row r="17" spans="1:14" s="4" customFormat="1" ht="45" customHeight="1">
      <c r="A17" s="8">
        <v>11</v>
      </c>
      <c r="B17" s="19" t="s">
        <v>29</v>
      </c>
      <c r="C17" s="20" t="s">
        <v>17</v>
      </c>
      <c r="D17" s="21">
        <v>52</v>
      </c>
      <c r="E17" s="22">
        <v>33.200000000000003</v>
      </c>
      <c r="F17" s="22">
        <v>80</v>
      </c>
      <c r="G17" s="22">
        <v>62</v>
      </c>
      <c r="H17" s="23">
        <f t="shared" si="0"/>
        <v>58.4</v>
      </c>
      <c r="I17" s="14">
        <f t="shared" si="1"/>
        <v>16.692513291892265</v>
      </c>
      <c r="J17" s="15">
        <f t="shared" si="2"/>
        <v>28.583070705294979</v>
      </c>
      <c r="K17" s="13" t="s">
        <v>18</v>
      </c>
      <c r="L17" s="16">
        <f t="shared" si="3"/>
        <v>3036.7999999999997</v>
      </c>
      <c r="M17" s="13" t="s">
        <v>19</v>
      </c>
      <c r="N17" s="6"/>
    </row>
    <row r="18" spans="1:14" s="4" customFormat="1" ht="45" customHeight="1">
      <c r="A18" s="8">
        <v>12</v>
      </c>
      <c r="B18" s="19" t="s">
        <v>30</v>
      </c>
      <c r="C18" s="20" t="s">
        <v>17</v>
      </c>
      <c r="D18" s="21">
        <v>52</v>
      </c>
      <c r="E18" s="22">
        <v>33.200000000000003</v>
      </c>
      <c r="F18" s="22">
        <v>80</v>
      </c>
      <c r="G18" s="22">
        <v>62</v>
      </c>
      <c r="H18" s="23">
        <f t="shared" si="0"/>
        <v>58.4</v>
      </c>
      <c r="I18" s="14">
        <f t="shared" si="1"/>
        <v>16.692513291892265</v>
      </c>
      <c r="J18" s="15">
        <f t="shared" si="2"/>
        <v>28.583070705294979</v>
      </c>
      <c r="K18" s="13" t="s">
        <v>18</v>
      </c>
      <c r="L18" s="16">
        <f t="shared" si="3"/>
        <v>3036.7999999999997</v>
      </c>
      <c r="M18" s="13" t="s">
        <v>19</v>
      </c>
      <c r="N18" s="6"/>
    </row>
    <row r="19" spans="1:14" s="4" customFormat="1" ht="20.100000000000001" customHeight="1">
      <c r="A19" s="24"/>
      <c r="B19" s="25" t="s">
        <v>31</v>
      </c>
      <c r="C19" s="26"/>
      <c r="D19" s="26"/>
      <c r="E19" s="27">
        <f>D18*E18+D17*E17+D16*E16+D15*E15+D14*E14+D13*E13+D12*E12+D11*E11+D10*E10+D9*E9+D8*E8+D7*E7</f>
        <v>24851.38</v>
      </c>
      <c r="F19" s="28">
        <f>D18*F18+D17*F17+D16*F16+D15*F15+D14*F14+D13*F13+D12*F12+D11*F11+D10*F10+D9*F9+D8*F8+D7*F7</f>
        <v>31701.9</v>
      </c>
      <c r="G19" s="29">
        <f>D18*G18+D17*G17+D16*G16+D15*G15+D14*G14+D13*G13+D12*G12+D11*G11+D10*G10+D9*G9+D8*G8+D7*G7</f>
        <v>27997.81</v>
      </c>
      <c r="H19" s="25"/>
      <c r="I19" s="26"/>
      <c r="J19" s="26"/>
      <c r="K19" s="26"/>
      <c r="L19" s="30" t="e">
        <f>SUM(L7:L18)</f>
        <v>#DIV/0!</v>
      </c>
      <c r="M19" s="26"/>
      <c r="N19" s="6"/>
    </row>
    <row r="20" spans="1:14">
      <c r="G20" s="31"/>
    </row>
    <row r="21" spans="1:14">
      <c r="B21" s="71"/>
      <c r="C21" s="71"/>
      <c r="D21" s="72"/>
      <c r="E21" s="72"/>
      <c r="F21" s="72"/>
      <c r="G21" s="72"/>
      <c r="H21" s="72"/>
      <c r="I21" s="72"/>
      <c r="J21" s="72"/>
      <c r="K21" s="72"/>
      <c r="L21" s="72"/>
    </row>
    <row r="22" spans="1:14">
      <c r="L22" s="32"/>
    </row>
  </sheetData>
  <mergeCells count="13">
    <mergeCell ref="L5:L6"/>
    <mergeCell ref="M5:M6"/>
    <mergeCell ref="B21:L21"/>
    <mergeCell ref="B2:M2"/>
    <mergeCell ref="B3:M3"/>
    <mergeCell ref="I5:I6"/>
    <mergeCell ref="J5:J6"/>
    <mergeCell ref="K5:K6"/>
    <mergeCell ref="A5:A6"/>
    <mergeCell ref="B5:B6"/>
    <mergeCell ref="C5:C6"/>
    <mergeCell ref="D5:D6"/>
    <mergeCell ref="H5:H6"/>
  </mergeCells>
  <pageMargins left="0.25" right="0.25" top="0.75" bottom="0.75" header="0.3" footer="0.3"/>
  <pageSetup paperSize="9" scale="74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AL14"/>
  <sheetViews>
    <sheetView tabSelected="1" view="pageBreakPreview" zoomScaleSheetLayoutView="100" workbookViewId="0">
      <selection activeCell="B2" sqref="B2:M2"/>
    </sheetView>
  </sheetViews>
  <sheetFormatPr defaultRowHeight="12.75"/>
  <cols>
    <col min="1" max="1" width="3.5703125" style="37" customWidth="1"/>
    <col min="2" max="2" width="44.85546875" style="44" customWidth="1"/>
    <col min="3" max="3" width="12" style="45" customWidth="1"/>
    <col min="4" max="4" width="6.5703125" style="39" customWidth="1"/>
    <col min="5" max="5" width="7.85546875" style="43" customWidth="1"/>
    <col min="6" max="6" width="10.140625" style="48" customWidth="1"/>
    <col min="7" max="7" width="9.42578125" style="40" customWidth="1"/>
    <col min="8" max="9" width="9.7109375" style="40" customWidth="1"/>
    <col min="10" max="10" width="10.28515625" style="40" customWidth="1"/>
    <col min="11" max="11" width="9" style="40" customWidth="1"/>
    <col min="12" max="12" width="12.140625" style="50" customWidth="1"/>
    <col min="13" max="13" width="11.42578125" style="39" customWidth="1"/>
    <col min="14" max="16384" width="9.140625" style="39"/>
  </cols>
  <sheetData>
    <row r="2" spans="1:38" ht="25.5" customHeight="1">
      <c r="B2" s="82" t="s">
        <v>47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38">
      <c r="B3" s="83" t="s">
        <v>1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8" s="41" customFormat="1">
      <c r="A4" s="37"/>
      <c r="B4" s="44"/>
      <c r="C4" s="45"/>
      <c r="E4" s="43"/>
      <c r="F4" s="49"/>
      <c r="G4" s="42"/>
      <c r="H4" s="42"/>
      <c r="I4" s="42"/>
      <c r="J4" s="42"/>
      <c r="K4" s="42"/>
      <c r="L4" s="50"/>
    </row>
    <row r="5" spans="1:38" s="41" customFormat="1" ht="25.5" customHeight="1">
      <c r="A5" s="75" t="s">
        <v>2</v>
      </c>
      <c r="B5" s="76" t="s">
        <v>3</v>
      </c>
      <c r="C5" s="76" t="s">
        <v>32</v>
      </c>
      <c r="D5" s="78" t="s">
        <v>40</v>
      </c>
      <c r="E5" s="77" t="s">
        <v>4</v>
      </c>
      <c r="F5" s="66" t="s">
        <v>33</v>
      </c>
      <c r="G5" s="66" t="s">
        <v>34</v>
      </c>
      <c r="H5" s="66" t="s">
        <v>35</v>
      </c>
      <c r="I5" s="84" t="s">
        <v>9</v>
      </c>
      <c r="J5" s="84" t="s">
        <v>10</v>
      </c>
      <c r="K5" s="84" t="s">
        <v>39</v>
      </c>
      <c r="L5" s="80" t="s">
        <v>13</v>
      </c>
      <c r="M5" s="78" t="s">
        <v>14</v>
      </c>
    </row>
    <row r="6" spans="1:38" s="41" customFormat="1" ht="38.25">
      <c r="A6" s="75"/>
      <c r="B6" s="76"/>
      <c r="C6" s="76"/>
      <c r="D6" s="79"/>
      <c r="E6" s="77"/>
      <c r="F6" s="67" t="s">
        <v>42</v>
      </c>
      <c r="G6" s="67" t="s">
        <v>43</v>
      </c>
      <c r="H6" s="67" t="s">
        <v>44</v>
      </c>
      <c r="I6" s="85"/>
      <c r="J6" s="85"/>
      <c r="K6" s="85"/>
      <c r="L6" s="81"/>
      <c r="M6" s="79"/>
    </row>
    <row r="7" spans="1:38" s="41" customFormat="1" ht="49.5" customHeight="1">
      <c r="A7" s="38">
        <v>1</v>
      </c>
      <c r="B7" s="65" t="s">
        <v>41</v>
      </c>
      <c r="C7" s="97" t="s">
        <v>45</v>
      </c>
      <c r="D7" s="54">
        <v>1</v>
      </c>
      <c r="E7" s="54" t="s">
        <v>37</v>
      </c>
      <c r="F7" s="53">
        <v>60400</v>
      </c>
      <c r="G7" s="55">
        <v>63000</v>
      </c>
      <c r="H7" s="51">
        <v>73500</v>
      </c>
      <c r="I7" s="51">
        <f>(F7+G7+H7)/3</f>
        <v>65633.333333333328</v>
      </c>
      <c r="J7" s="51">
        <f>SQRT((((F7-I7)^2)+((G7-I7)^2)+((H7-I7)^2))/(3-1))</f>
        <v>6935.6566620135791</v>
      </c>
      <c r="K7" s="51">
        <f>(J7/I7)*100</f>
        <v>10.567277798903371</v>
      </c>
      <c r="L7" s="53">
        <f>I7*D7</f>
        <v>65633.333333333328</v>
      </c>
      <c r="M7" s="47" t="s">
        <v>19</v>
      </c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</row>
    <row r="8" spans="1:38" s="41" customFormat="1" ht="38.25" customHeight="1">
      <c r="A8" s="38"/>
      <c r="B8" s="52" t="s">
        <v>36</v>
      </c>
      <c r="C8" s="54"/>
      <c r="D8" s="54"/>
      <c r="E8" s="54"/>
      <c r="F8" s="53"/>
      <c r="G8" s="55"/>
      <c r="H8" s="54"/>
      <c r="I8" s="64"/>
      <c r="J8" s="64"/>
      <c r="K8" s="64"/>
      <c r="L8" s="53">
        <f>SUM(L7:L7)</f>
        <v>65633.333333333328</v>
      </c>
      <c r="M8" s="47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</row>
    <row r="9" spans="1:38" s="41" customFormat="1" ht="30" customHeight="1">
      <c r="A9" s="59"/>
      <c r="B9" s="86" t="s">
        <v>46</v>
      </c>
      <c r="C9" s="86"/>
      <c r="D9" s="86"/>
      <c r="E9" s="86"/>
      <c r="F9" s="86"/>
      <c r="G9" s="86"/>
      <c r="H9" s="86"/>
      <c r="I9" s="86"/>
      <c r="J9" s="86"/>
      <c r="K9" s="61"/>
      <c r="L9" s="62"/>
      <c r="M9" s="63"/>
      <c r="N9" s="5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</row>
    <row r="10" spans="1:38" ht="42" customHeight="1">
      <c r="A10" s="96"/>
      <c r="B10" s="60" t="s">
        <v>38</v>
      </c>
      <c r="C10" s="90"/>
      <c r="D10" s="91"/>
      <c r="E10" s="92"/>
      <c r="F10" s="93"/>
      <c r="G10" s="94"/>
      <c r="H10" s="92"/>
      <c r="I10" s="92"/>
      <c r="J10" s="92"/>
      <c r="K10" s="92"/>
      <c r="L10" s="95"/>
      <c r="M10" s="91"/>
      <c r="N10" s="87"/>
    </row>
    <row r="11" spans="1:38">
      <c r="A11" s="57"/>
      <c r="B11" s="88"/>
      <c r="C11" s="88"/>
      <c r="D11" s="88"/>
      <c r="E11" s="88"/>
      <c r="F11" s="89"/>
      <c r="G11" s="89"/>
      <c r="H11" s="89"/>
      <c r="I11" s="89"/>
      <c r="J11" s="89"/>
      <c r="K11" s="89"/>
      <c r="L11" s="89"/>
      <c r="M11" s="58"/>
    </row>
    <row r="14" spans="1:38">
      <c r="B14" s="45"/>
    </row>
  </sheetData>
  <mergeCells count="14">
    <mergeCell ref="L5:L6"/>
    <mergeCell ref="M5:M6"/>
    <mergeCell ref="B11:L11"/>
    <mergeCell ref="B2:M2"/>
    <mergeCell ref="B3:M3"/>
    <mergeCell ref="I5:I6"/>
    <mergeCell ref="J5:J6"/>
    <mergeCell ref="K5:K6"/>
    <mergeCell ref="B9:J9"/>
    <mergeCell ref="A5:A6"/>
    <mergeCell ref="B5:B6"/>
    <mergeCell ref="E5:E6"/>
    <mergeCell ref="D5:D6"/>
    <mergeCell ref="C5:C6"/>
  </mergeCells>
  <pageMargins left="0.7" right="0.7" top="0.75" bottom="0.75" header="0.3" footer="0.3"/>
  <pageSetup paperSize="9" scale="68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ТЗ</vt:lpstr>
      <vt:lpstr>ТЗ (2)</vt:lpstr>
      <vt:lpstr>Лист2</vt:lpstr>
      <vt:lpstr>'ТЗ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Инженер</cp:lastModifiedBy>
  <cp:lastPrinted>2026-02-27T08:08:45Z</cp:lastPrinted>
  <dcterms:created xsi:type="dcterms:W3CDTF">2021-05-28T08:30:31Z</dcterms:created>
  <dcterms:modified xsi:type="dcterms:W3CDTF">2026-02-27T08:14:28Z</dcterms:modified>
</cp:coreProperties>
</file>