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-3\Отдел Закупок\ТЗ\1. ЗАКУПКИ 2026\1.. В РАБОТЕ\44 Диагностика мультимедиа\"/>
    </mc:Choice>
  </mc:AlternateContent>
  <bookViews>
    <workbookView xWindow="0" yWindow="0" windowWidth="23040" windowHeight="8610"/>
  </bookViews>
  <sheets>
    <sheet name="Расчет НМЦК" sheetId="50" r:id="rId1"/>
  </sheets>
  <definedNames>
    <definedName name="_xlnm.Print_Area" localSheetId="0">'Расчет НМЦК'!$A$1:$Y$33</definedName>
  </definedNames>
  <calcPr calcId="152511" fullPrecision="0"/>
</workbook>
</file>

<file path=xl/calcChain.xml><?xml version="1.0" encoding="utf-8"?>
<calcChain xmlns="http://schemas.openxmlformats.org/spreadsheetml/2006/main">
  <c r="K10" i="50" l="1"/>
  <c r="L10" i="50"/>
  <c r="K11" i="50"/>
  <c r="L11" i="50"/>
  <c r="K12" i="50"/>
  <c r="L12" i="50"/>
  <c r="K17" i="50"/>
  <c r="L19" i="50"/>
  <c r="K23" i="50"/>
  <c r="L23" i="50"/>
  <c r="K24" i="50"/>
  <c r="L24" i="50"/>
  <c r="K28" i="50"/>
  <c r="L28" i="50"/>
  <c r="M28" i="50"/>
  <c r="M24" i="50"/>
  <c r="M23" i="50"/>
  <c r="M19" i="50"/>
  <c r="M16" i="50"/>
  <c r="M12" i="50"/>
  <c r="M11" i="50"/>
  <c r="M10" i="50"/>
  <c r="V11" i="50" l="1"/>
  <c r="V27" i="50"/>
  <c r="U27" i="50"/>
  <c r="X27" i="50" s="1"/>
  <c r="Y27" i="50" s="1"/>
  <c r="R27" i="50"/>
  <c r="W27" i="50" l="1"/>
  <c r="V17" i="50"/>
  <c r="U17" i="50"/>
  <c r="X17" i="50" s="1"/>
  <c r="Y17" i="50" s="1"/>
  <c r="R17" i="50"/>
  <c r="V16" i="50"/>
  <c r="U16" i="50"/>
  <c r="X16" i="50" s="1"/>
  <c r="Y16" i="50" s="1"/>
  <c r="R16" i="50"/>
  <c r="V15" i="50"/>
  <c r="U15" i="50"/>
  <c r="X15" i="50" s="1"/>
  <c r="Y15" i="50" s="1"/>
  <c r="R15" i="50"/>
  <c r="V14" i="50"/>
  <c r="U14" i="50"/>
  <c r="X14" i="50" s="1"/>
  <c r="Y14" i="50" s="1"/>
  <c r="R14" i="50"/>
  <c r="V13" i="50"/>
  <c r="U13" i="50"/>
  <c r="X13" i="50" s="1"/>
  <c r="Y13" i="50" s="1"/>
  <c r="R13" i="50"/>
  <c r="V12" i="50"/>
  <c r="U12" i="50"/>
  <c r="X12" i="50" s="1"/>
  <c r="Y12" i="50" s="1"/>
  <c r="R12" i="50"/>
  <c r="V21" i="50"/>
  <c r="U21" i="50"/>
  <c r="X21" i="50" s="1"/>
  <c r="Y21" i="50" s="1"/>
  <c r="R21" i="50"/>
  <c r="V20" i="50"/>
  <c r="U20" i="50"/>
  <c r="X20" i="50" s="1"/>
  <c r="Y20" i="50" s="1"/>
  <c r="R20" i="50"/>
  <c r="V19" i="50"/>
  <c r="U19" i="50"/>
  <c r="X19" i="50" s="1"/>
  <c r="Y19" i="50" s="1"/>
  <c r="R19" i="50"/>
  <c r="V18" i="50"/>
  <c r="U18" i="50"/>
  <c r="X18" i="50" s="1"/>
  <c r="Y18" i="50" s="1"/>
  <c r="R18" i="50"/>
  <c r="U11" i="50"/>
  <c r="X11" i="50" s="1"/>
  <c r="Y11" i="50" s="1"/>
  <c r="R11" i="50"/>
  <c r="V10" i="50"/>
  <c r="U10" i="50"/>
  <c r="X10" i="50" s="1"/>
  <c r="Y10" i="50" s="1"/>
  <c r="R10" i="50"/>
  <c r="V24" i="50"/>
  <c r="U24" i="50"/>
  <c r="X24" i="50" s="1"/>
  <c r="Y24" i="50" s="1"/>
  <c r="R24" i="50"/>
  <c r="V23" i="50"/>
  <c r="U23" i="50"/>
  <c r="X23" i="50" s="1"/>
  <c r="Y23" i="50" s="1"/>
  <c r="R23" i="50"/>
  <c r="V22" i="50"/>
  <c r="U22" i="50"/>
  <c r="X22" i="50" s="1"/>
  <c r="Y22" i="50" s="1"/>
  <c r="R22" i="50"/>
  <c r="R25" i="50"/>
  <c r="U25" i="50"/>
  <c r="X25" i="50" s="1"/>
  <c r="Y25" i="50" s="1"/>
  <c r="V25" i="50"/>
  <c r="R26" i="50"/>
  <c r="U26" i="50"/>
  <c r="X26" i="50" s="1"/>
  <c r="Y26" i="50" s="1"/>
  <c r="V26" i="50"/>
  <c r="R28" i="50"/>
  <c r="U28" i="50"/>
  <c r="X28" i="50" s="1"/>
  <c r="Y28" i="50" s="1"/>
  <c r="V28" i="50"/>
  <c r="W28" i="50" l="1"/>
  <c r="W25" i="50"/>
  <c r="Y29" i="50"/>
  <c r="W13" i="50"/>
  <c r="W17" i="50"/>
  <c r="W23" i="50"/>
  <c r="W10" i="50"/>
  <c r="W18" i="50"/>
  <c r="W20" i="50"/>
  <c r="W12" i="50"/>
  <c r="W14" i="50"/>
  <c r="W16" i="50"/>
  <c r="W26" i="50"/>
  <c r="W24" i="50"/>
  <c r="W22" i="50"/>
  <c r="W21" i="50"/>
  <c r="W19" i="50"/>
  <c r="W15" i="50"/>
  <c r="W11" i="50"/>
</calcChain>
</file>

<file path=xl/sharedStrings.xml><?xml version="1.0" encoding="utf-8"?>
<sst xmlns="http://schemas.openxmlformats.org/spreadsheetml/2006/main" count="196" uniqueCount="63">
  <si>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</si>
  <si>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</si>
  <si>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</si>
  <si>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</si>
  <si>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</si>
  <si>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</si>
  <si>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ИЦИ №1</t>
  </si>
  <si>
    <t>ИЦИ №2</t>
  </si>
  <si>
    <t>ИЦИ №3</t>
  </si>
  <si>
    <t>ИЦИ №4</t>
  </si>
  <si>
    <t>ИЦИ №5</t>
  </si>
  <si>
    <t>11 = кол-во ИЦИ</t>
  </si>
  <si>
    <t>Цена единицы продукции, принятая для расчета НМЦК</t>
  </si>
  <si>
    <t>12а</t>
  </si>
  <si>
    <t>15=12а*10</t>
  </si>
  <si>
    <t>Номер источника ценовой информации (ИЦИ №i)* и цена единицы товара, работы, услуги, представленная i-тым ИЦИ (Цi), руб.</t>
  </si>
  <si>
    <t>12=            /n</t>
  </si>
  <si>
    <t xml:space="preserve">     *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</si>
  <si>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</si>
  <si>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 xml:space="preserve">НМЦК, руб. </t>
  </si>
  <si>
    <t>Начальная (максимальная) цена контракта (НМЦК)</t>
  </si>
  <si>
    <t xml:space="preserve">     *** Предельная цена закупаемой продукции установлена в рамках нормирования в сфере закупок в соответствии с распоряжением администрации Фрунзенского района Санкт-Петербурга об утверждении требований к закупаемым администрацией Фрунзенского района Санкт-Петербурга, подведомственными ей государственными казенными учреждениями и государственными бюджетными учреждениями отдельным видам товаров, работ, услуг (в том числе предельных цен товаров, работ, услуг) в актуальной редакции.</t>
  </si>
  <si>
    <t>ОКПД2</t>
  </si>
  <si>
    <t>код</t>
  </si>
  <si>
    <t>наименование</t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</si>
  <si>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1</t>
    </r>
    <r>
      <rPr>
        <b/>
        <sz val="10"/>
        <color indexed="8"/>
        <rFont val="Times New Roman"/>
        <family val="1"/>
        <charset val="204"/>
      </rPr>
      <t>КТРУ</t>
    </r>
    <r>
      <rPr>
        <sz val="10"/>
        <color indexed="8"/>
        <rFont val="Times New Roman"/>
        <family val="1"/>
        <charset val="204"/>
      </rPr>
      <t xml:space="preserve"> 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</t>
    </r>
    <r>
      <rPr>
        <sz val="10"/>
        <color indexed="8"/>
        <rFont val="Times New Roman"/>
        <family val="1"/>
        <charset val="204"/>
      </rPr>
      <t>.</t>
    </r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</si>
  <si>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2</t>
    </r>
    <r>
      <rPr>
        <b/>
        <sz val="10"/>
        <color indexed="8"/>
        <rFont val="Times New Roman"/>
        <family val="1"/>
        <charset val="204"/>
      </rPr>
      <t>ККН</t>
    </r>
    <r>
      <rPr>
        <sz val="10"/>
        <color indexed="8"/>
        <rFont val="Times New Roman"/>
        <family val="1"/>
        <charset val="204"/>
      </rPr>
      <t xml:space="preserve"> - конечное каталожное наименование в соответствии с распоряжением Комитета по государственному заказу Санкт Петербурга (КГЗ) от 04.10.2017 №171-р</t>
    </r>
    <r>
      <rPr>
        <sz val="10"/>
        <color indexed="8"/>
        <rFont val="Times New Roman"/>
        <family val="1"/>
        <charset val="204"/>
      </rPr>
      <t>. Заказчик, наряду с информацией из КТРУ, использует информацию из Справочника ККН во исполнение положений указанного распоряжения, изданного КГЗ в целях реализации норм Закона №44-ФЗ и постановления Правительства СПб от 30.12.2013 №1095, что позволяет заказчику идентифицировать ТРУ и исключить установление требований к излишним характеристикам, не влияющим на потребительские свойства ТРУ. ККН размещен на официальном сайте КГЗ www.gov.spb.ru в разделе «Текущая деятельность» подраздел «Справочник конечных каталожных наименований»</t>
    </r>
  </si>
  <si>
    <t>v - кол-во (объем) закупаемого товара (работы, услуги), шт</t>
  </si>
  <si>
    <t xml:space="preserve">Расчет обоснования начальной (максимальной) цены контракта методом сопоставимых рыночных цен
Определение и обоснование НМЦК методом сопоставимых рыночных цен (анализ рынка)
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</si>
  <si>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Ответы на запрос получены от 3 поставщиков (подрядчиков, исполнителей) *.</t>
  </si>
  <si>
    <t>Наименьшая цена</t>
  </si>
  <si>
    <t>-</t>
  </si>
  <si>
    <r>
      <t xml:space="preserve">    **Реестр товаров содержит информацию </t>
    </r>
    <r>
      <rPr>
        <sz val="10"/>
        <color indexed="8"/>
        <rFont val="Times New Roman"/>
        <family val="1"/>
        <charset val="204"/>
      </rPr>
      <t>в соответствии с распоряжением Комитета по государственному заказу СПб (КГЗ) от 24.08.2016 №160-р.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  </r>
  </si>
  <si>
    <r>
      <t>КТРУ</t>
    </r>
    <r>
      <rPr>
        <b/>
        <vertAlign val="superscript"/>
        <sz val="10"/>
        <color indexed="8"/>
        <rFont val="Times New Roman"/>
        <family val="1"/>
        <charset val="204"/>
      </rPr>
      <t>1</t>
    </r>
  </si>
  <si>
    <r>
      <t>ККН</t>
    </r>
    <r>
      <rPr>
        <b/>
        <vertAlign val="superscript"/>
        <sz val="10"/>
        <color indexed="8"/>
        <rFont val="Times New Roman"/>
        <family val="1"/>
        <charset val="204"/>
      </rPr>
      <t>2</t>
    </r>
  </si>
  <si>
    <r>
      <rPr>
        <b/>
        <sz val="10"/>
        <color indexed="8"/>
        <rFont val="Times New Roman"/>
        <family val="1"/>
        <charset val="204"/>
      </rPr>
      <t>n - кол-во значений, используемых в расчете</t>
    </r>
  </si>
  <si>
    <t>6а</t>
  </si>
  <si>
    <t>6б</t>
  </si>
  <si>
    <t>7=3+4+5</t>
  </si>
  <si>
    <t>Единица измерения</t>
  </si>
  <si>
    <t>Средняя цена из Реестра товаров**, включая НДС, руб.</t>
  </si>
  <si>
    <t>Услуги по ремонту и техническому обслуживанию прочего профессионального электронного оборудования (true)</t>
  </si>
  <si>
    <t xml:space="preserve">33.13.19.000 </t>
  </si>
  <si>
    <t>усл.ед</t>
  </si>
  <si>
    <t>Диагностика неисправностей Радиостанций TTI TX-130U в комплекте</t>
  </si>
  <si>
    <t>Диагностика неисправностей Blu-Ray проигрывателей Yamaha BD-S681</t>
  </si>
  <si>
    <t>Диагностика неисправностей Sennheiser EW100G4-865-S-A Беспроводн.микрофон.радиосист.с конденсат.вок.микроф</t>
  </si>
  <si>
    <t>Диагностика неисправностей акустической системы активная 3х-полосная линейного массива DAS Audio EVENT-208A</t>
  </si>
  <si>
    <t>Диагностика неисправностей интерактивных книг Smart Book, Model B1701 Full HD</t>
  </si>
  <si>
    <t>Диагностика неисправностей интерактивной стены 84" с  OPS ПК AHA  PENTA-8402RU</t>
  </si>
  <si>
    <t>Диагностика неисправностей лайтбоксов Д-11 с экраном. Размер: 300х1100х1900мм.  Материал: Backlit</t>
  </si>
  <si>
    <t>Диагностика неисправностей лайтбоксов Д-5 с экраном. Размер: 1000х1800х200мм. Материал: Backlit</t>
  </si>
  <si>
    <t>Диагностика неисправностей мультемедийной панели(монитор) Led LG 65" 65UH950V</t>
  </si>
  <si>
    <t>Диагностика неисправностей ноутбука HP ProBook 4700 G4 Core i7 7500U/8Gb + мышь</t>
  </si>
  <si>
    <t>Диагностика неисправностей проекторов Acer P5515. Матрица: DLP; Яркость: 4000Lm, проекторов Acer P5515 с дополнительной лампой для проектора Acer P5515</t>
  </si>
  <si>
    <t>Диагностика неисправностей широкоформатных проекторов Acer H6517ST</t>
  </si>
  <si>
    <t>Диагностика неисправностей системы демонстрационных панелей для зала временных экспозиций</t>
  </si>
  <si>
    <t>Диагностика неисправностей сотового телефона Samsung A920 Galaxy A9 128Gb LTE Dual sim blac</t>
  </si>
  <si>
    <t>Диагностика неисправностей цифрового микшерного пульта  Yamaha TF1</t>
  </si>
  <si>
    <t>Диагностика неисправностей монофонов-аудиоэтикетка</t>
  </si>
  <si>
    <t xml:space="preserve">Диагностика неисправностей сенсорных столов: - горизонтальных "SmartScreen" 32 inch Stand, </t>
  </si>
  <si>
    <t>Диагностика неисправностей сенсорных столов: - горизонтальных "SmartScreen" 22 inch Stand; 
-вертикальных "SmartScreen" 22 inch Stand.</t>
  </si>
  <si>
    <t>Диагностика неисправностей акустических систем марки AMC POWER BOX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</si>
</sst>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0.0%"/>
  </numFmts>
  <fonts count="19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10"/>
      <color indexed="8"/>
      <name val="Times New Roman"/>
      <family val="1"/>
      <charset val="204"/>
    </font>
    <font>
      <b/>
      <vertAlign val="superscript"/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9" fontId="7" fillId="0" borderId="0" applyFont="0" applyFill="0" applyBorder="0" applyAlignment="0" applyProtection="0"/>
  </cellStyleXfs>
  <cellXfs count="73">
    <xf numFmtId="0" fontId="0" fillId="0" borderId="0" xfId="0"/>
    <xf numFmtId="4" fontId="9" fillId="2" borderId="1" xfId="0" applyNumberFormat="1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top" wrapText="1"/>
    </xf>
    <xf numFmtId="1" fontId="10" fillId="2" borderId="1" xfId="0" applyNumberFormat="1" applyFont="1" applyFill="1" applyBorder="1" applyAlignment="1">
      <alignment horizontal="center" vertical="center" wrapText="1"/>
    </xf>
    <xf numFmtId="1" fontId="10" fillId="0" borderId="1" xfId="0" applyNumberFormat="1" applyFont="1" applyFill="1" applyBorder="1" applyAlignment="1">
      <alignment horizontal="center" vertical="center" wrapText="1"/>
    </xf>
    <xf numFmtId="164" fontId="9" fillId="0" borderId="2" xfId="0" applyNumberFormat="1" applyFont="1" applyFill="1" applyBorder="1" applyAlignment="1">
      <alignment horizontal="center" vertical="top" wrapText="1"/>
    </xf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" fontId="0" fillId="0" borderId="0" xfId="0" applyNumberFormat="1" applyAlignment="1">
      <alignment vertical="top"/>
    </xf>
    <xf numFmtId="10" fontId="0" fillId="0" borderId="0" xfId="0" applyNumberFormat="1" applyAlignment="1">
      <alignment vertical="center"/>
    </xf>
    <xf numFmtId="10" fontId="0" fillId="0" borderId="0" xfId="0" applyNumberFormat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top"/>
    </xf>
    <xf numFmtId="0" fontId="0" fillId="0" borderId="0" xfId="0" applyAlignment="1">
      <alignment vertical="top" wrapText="1"/>
    </xf>
    <xf numFmtId="0" fontId="12" fillId="0" borderId="3" xfId="0" applyFont="1" applyBorder="1" applyAlignment="1">
      <alignment wrapText="1"/>
    </xf>
    <xf numFmtId="0" fontId="12" fillId="0" borderId="0" xfId="0" applyFont="1" applyBorder="1" applyAlignment="1">
      <alignment wrapText="1"/>
    </xf>
    <xf numFmtId="0" fontId="13" fillId="0" borderId="0" xfId="0" applyFont="1" applyAlignment="1">
      <alignment vertical="top" wrapText="1"/>
    </xf>
    <xf numFmtId="0" fontId="14" fillId="0" borderId="0" xfId="0" applyFont="1" applyAlignment="1">
      <alignment vertical="top" wrapText="1"/>
    </xf>
    <xf numFmtId="0" fontId="14" fillId="0" borderId="4" xfId="0" applyFont="1" applyBorder="1" applyAlignment="1">
      <alignment vertical="top" wrapText="1"/>
    </xf>
    <xf numFmtId="1" fontId="12" fillId="0" borderId="1" xfId="0" applyNumberFormat="1" applyFont="1" applyFill="1" applyBorder="1" applyAlignment="1">
      <alignment horizontal="center" vertical="center" wrapText="1"/>
    </xf>
    <xf numFmtId="43" fontId="12" fillId="2" borderId="1" xfId="0" applyNumberFormat="1" applyFont="1" applyFill="1" applyBorder="1" applyAlignment="1">
      <alignment horizontal="center" vertical="center" wrapText="1"/>
    </xf>
    <xf numFmtId="43" fontId="12" fillId="0" borderId="1" xfId="0" applyNumberFormat="1" applyFont="1" applyFill="1" applyBorder="1" applyAlignment="1">
      <alignment horizontal="center" vertical="center" wrapText="1"/>
    </xf>
    <xf numFmtId="43" fontId="12" fillId="3" borderId="1" xfId="0" applyNumberFormat="1" applyFont="1" applyFill="1" applyBorder="1" applyAlignment="1">
      <alignment horizontal="center" vertical="center" wrapText="1"/>
    </xf>
    <xf numFmtId="164" fontId="12" fillId="3" borderId="1" xfId="2" applyNumberFormat="1" applyFont="1" applyFill="1" applyBorder="1" applyAlignment="1">
      <alignment horizontal="center" vertical="center" wrapText="1"/>
    </xf>
    <xf numFmtId="1" fontId="10" fillId="2" borderId="2" xfId="0" applyNumberFormat="1" applyFont="1" applyFill="1" applyBorder="1" applyAlignment="1">
      <alignment horizontal="center" vertical="center" wrapText="1"/>
    </xf>
    <xf numFmtId="4" fontId="12" fillId="2" borderId="2" xfId="0" applyNumberFormat="1" applyFont="1" applyFill="1" applyBorder="1" applyAlignment="1">
      <alignment vertical="center" wrapText="1"/>
    </xf>
    <xf numFmtId="0" fontId="15" fillId="0" borderId="0" xfId="0" applyFont="1" applyAlignment="1">
      <alignment vertical="top"/>
    </xf>
    <xf numFmtId="0" fontId="12" fillId="2" borderId="8" xfId="0" quotePrefix="1" applyFont="1" applyFill="1" applyBorder="1" applyAlignment="1">
      <alignment horizontal="center" vertical="center" wrapText="1"/>
    </xf>
    <xf numFmtId="43" fontId="0" fillId="0" borderId="0" xfId="0" applyNumberFormat="1" applyAlignment="1">
      <alignment vertical="center"/>
    </xf>
    <xf numFmtId="0" fontId="4" fillId="0" borderId="1" xfId="1" applyFont="1" applyFill="1" applyBorder="1" applyAlignment="1">
      <alignment vertical="center" wrapText="1"/>
    </xf>
    <xf numFmtId="43" fontId="0" fillId="0" borderId="0" xfId="0" applyNumberFormat="1"/>
    <xf numFmtId="43" fontId="0" fillId="0" borderId="0" xfId="0" applyNumberFormat="1" applyAlignment="1">
      <alignment vertical="top"/>
    </xf>
    <xf numFmtId="43" fontId="0" fillId="0" borderId="0" xfId="0" applyNumberFormat="1" applyAlignment="1">
      <alignment horizontal="center" vertical="center"/>
    </xf>
    <xf numFmtId="43" fontId="12" fillId="2" borderId="1" xfId="0" applyNumberFormat="1" applyFont="1" applyFill="1" applyBorder="1" applyAlignment="1">
      <alignment vertical="center" wrapText="1"/>
    </xf>
    <xf numFmtId="4" fontId="9" fillId="4" borderId="1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0" fontId="14" fillId="0" borderId="4" xfId="0" applyFont="1" applyBorder="1" applyAlignment="1">
      <alignment horizontal="center" vertical="top" wrapText="1"/>
    </xf>
    <xf numFmtId="4" fontId="9" fillId="0" borderId="5" xfId="0" applyNumberFormat="1" applyFont="1" applyBorder="1" applyAlignment="1">
      <alignment horizontal="center" vertical="center" wrapText="1"/>
    </xf>
    <xf numFmtId="4" fontId="9" fillId="0" borderId="6" xfId="0" applyNumberFormat="1" applyFont="1" applyBorder="1" applyAlignment="1">
      <alignment horizontal="center" vertical="center" wrapText="1"/>
    </xf>
    <xf numFmtId="4" fontId="9" fillId="0" borderId="7" xfId="0" applyNumberFormat="1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4" fontId="9" fillId="0" borderId="8" xfId="0" applyNumberFormat="1" applyFont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1" fontId="17" fillId="0" borderId="2" xfId="0" applyNumberFormat="1" applyFont="1" applyBorder="1" applyAlignment="1">
      <alignment horizontal="center" vertical="center" wrapText="1"/>
    </xf>
    <xf numFmtId="1" fontId="17" fillId="0" borderId="8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wrapText="1"/>
    </xf>
    <xf numFmtId="0" fontId="9" fillId="2" borderId="8" xfId="0" applyFont="1" applyFill="1" applyBorder="1" applyAlignment="1">
      <alignment horizontal="center" wrapText="1"/>
    </xf>
    <xf numFmtId="0" fontId="12" fillId="0" borderId="0" xfId="0" applyFont="1" applyBorder="1" applyAlignment="1">
      <alignment horizontal="justify" vertical="center" wrapText="1"/>
    </xf>
    <xf numFmtId="0" fontId="12" fillId="0" borderId="0" xfId="0" applyFont="1" applyBorder="1" applyAlignment="1">
      <alignment horizontal="justify" vertical="top" wrapText="1"/>
    </xf>
    <xf numFmtId="1" fontId="10" fillId="2" borderId="5" xfId="0" applyNumberFormat="1" applyFont="1" applyFill="1" applyBorder="1" applyAlignment="1">
      <alignment horizontal="center" vertical="center" wrapText="1"/>
    </xf>
    <xf numFmtId="1" fontId="10" fillId="2" borderId="7" xfId="0" applyNumberFormat="1" applyFont="1" applyFill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right" vertical="center" wrapText="1"/>
    </xf>
    <xf numFmtId="4" fontId="16" fillId="0" borderId="6" xfId="0" applyNumberFormat="1" applyFont="1" applyBorder="1" applyAlignment="1">
      <alignment horizontal="right" vertical="center" wrapText="1"/>
    </xf>
    <xf numFmtId="4" fontId="16" fillId="0" borderId="7" xfId="0" applyNumberFormat="1" applyFont="1" applyBorder="1" applyAlignment="1">
      <alignment horizontal="right" vertical="center" wrapText="1"/>
    </xf>
    <xf numFmtId="0" fontId="9" fillId="2" borderId="9" xfId="0" applyFont="1" applyFill="1" applyBorder="1" applyAlignment="1">
      <alignment horizontal="center" vertical="center" wrapText="1"/>
    </xf>
    <xf numFmtId="49" fontId="12" fillId="0" borderId="3" xfId="0" applyNumberFormat="1" applyFont="1" applyBorder="1" applyAlignment="1">
      <alignment horizontal="justify" vertical="top" wrapText="1"/>
    </xf>
    <xf numFmtId="0" fontId="12" fillId="0" borderId="0" xfId="0" applyFont="1" applyBorder="1" applyAlignment="1">
      <alignment horizontal="center" vertical="top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1" fontId="12" fillId="2" borderId="5" xfId="0" applyNumberFormat="1" applyFont="1" applyFill="1" applyBorder="1" applyAlignment="1">
      <alignment horizontal="left" vertical="center" wrapText="1"/>
    </xf>
    <xf numFmtId="1" fontId="12" fillId="2" borderId="7" xfId="0" applyNumberFormat="1" applyFont="1" applyFill="1" applyBorder="1" applyAlignment="1">
      <alignment horizontal="left" vertical="center" wrapText="1"/>
    </xf>
    <xf numFmtId="4" fontId="9" fillId="2" borderId="2" xfId="0" applyNumberFormat="1" applyFont="1" applyFill="1" applyBorder="1" applyAlignment="1">
      <alignment horizontal="center" vertical="center" wrapText="1"/>
    </xf>
    <xf numFmtId="4" fontId="9" fillId="2" borderId="8" xfId="0" applyNumberFormat="1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 2 2" xfId="1"/>
    <cellStyle name="Процентный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219075</xdr:colOff>
      <xdr:row>5</xdr:row>
      <xdr:rowOff>0</xdr:rowOff>
    </xdr:from>
    <xdr:to>
      <xdr:col>22</xdr:col>
      <xdr:colOff>485775</xdr:colOff>
      <xdr:row>5</xdr:row>
      <xdr:rowOff>0</xdr:rowOff>
    </xdr:to>
    <xdr:pic>
      <xdr:nvPicPr>
        <xdr:cNvPr id="12193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7678400" y="15811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114300</xdr:colOff>
      <xdr:row>7</xdr:row>
      <xdr:rowOff>295275</xdr:rowOff>
    </xdr:from>
    <xdr:to>
      <xdr:col>17</xdr:col>
      <xdr:colOff>561975</xdr:colOff>
      <xdr:row>7</xdr:row>
      <xdr:rowOff>295275</xdr:rowOff>
    </xdr:to>
    <xdr:pic>
      <xdr:nvPicPr>
        <xdr:cNvPr id="12193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3658850" y="343852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28575</xdr:colOff>
      <xdr:row>7</xdr:row>
      <xdr:rowOff>419100</xdr:rowOff>
    </xdr:from>
    <xdr:to>
      <xdr:col>21</xdr:col>
      <xdr:colOff>590550</xdr:colOff>
      <xdr:row>7</xdr:row>
      <xdr:rowOff>419100</xdr:rowOff>
    </xdr:to>
    <xdr:pic>
      <xdr:nvPicPr>
        <xdr:cNvPr id="121938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44925" y="356235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66675</xdr:colOff>
      <xdr:row>7</xdr:row>
      <xdr:rowOff>638175</xdr:rowOff>
    </xdr:from>
    <xdr:to>
      <xdr:col>22</xdr:col>
      <xdr:colOff>704850</xdr:colOff>
      <xdr:row>7</xdr:row>
      <xdr:rowOff>638175</xdr:rowOff>
    </xdr:to>
    <xdr:pic>
      <xdr:nvPicPr>
        <xdr:cNvPr id="121939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0" y="378142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219075</xdr:colOff>
      <xdr:row>8</xdr:row>
      <xdr:rowOff>238125</xdr:rowOff>
    </xdr:from>
    <xdr:to>
      <xdr:col>20</xdr:col>
      <xdr:colOff>485775</xdr:colOff>
      <xdr:row>8</xdr:row>
      <xdr:rowOff>238125</xdr:rowOff>
    </xdr:to>
    <xdr:pic>
      <xdr:nvPicPr>
        <xdr:cNvPr id="12194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5963900" y="51911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219075</xdr:colOff>
      <xdr:row>8</xdr:row>
      <xdr:rowOff>238125</xdr:rowOff>
    </xdr:from>
    <xdr:to>
      <xdr:col>20</xdr:col>
      <xdr:colOff>485775</xdr:colOff>
      <xdr:row>8</xdr:row>
      <xdr:rowOff>238125</xdr:rowOff>
    </xdr:to>
    <xdr:pic>
      <xdr:nvPicPr>
        <xdr:cNvPr id="12194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5963900" y="51911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85725</xdr:colOff>
      <xdr:row>7</xdr:row>
      <xdr:rowOff>285750</xdr:rowOff>
    </xdr:from>
    <xdr:to>
      <xdr:col>17</xdr:col>
      <xdr:colOff>609600</xdr:colOff>
      <xdr:row>7</xdr:row>
      <xdr:rowOff>609600</xdr:rowOff>
    </xdr:to>
    <xdr:pic>
      <xdr:nvPicPr>
        <xdr:cNvPr id="12194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3630275" y="342900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19050</xdr:colOff>
      <xdr:row>7</xdr:row>
      <xdr:rowOff>600075</xdr:rowOff>
    </xdr:from>
    <xdr:to>
      <xdr:col>21</xdr:col>
      <xdr:colOff>857250</xdr:colOff>
      <xdr:row>7</xdr:row>
      <xdr:rowOff>942975</xdr:rowOff>
    </xdr:to>
    <xdr:pic>
      <xdr:nvPicPr>
        <xdr:cNvPr id="12194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35400" y="3743325"/>
          <a:ext cx="8382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57150</xdr:colOff>
      <xdr:row>7</xdr:row>
      <xdr:rowOff>819150</xdr:rowOff>
    </xdr:from>
    <xdr:to>
      <xdr:col>22</xdr:col>
      <xdr:colOff>695325</xdr:colOff>
      <xdr:row>7</xdr:row>
      <xdr:rowOff>1085850</xdr:rowOff>
    </xdr:to>
    <xdr:pic>
      <xdr:nvPicPr>
        <xdr:cNvPr id="12194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16475" y="3962400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304800</xdr:colOff>
      <xdr:row>8</xdr:row>
      <xdr:rowOff>9525</xdr:rowOff>
    </xdr:from>
    <xdr:to>
      <xdr:col>20</xdr:col>
      <xdr:colOff>571500</xdr:colOff>
      <xdr:row>8</xdr:row>
      <xdr:rowOff>219075</xdr:rowOff>
    </xdr:to>
    <xdr:pic>
      <xdr:nvPicPr>
        <xdr:cNvPr id="12194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6049625" y="4962525"/>
          <a:ext cx="2667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1009650</xdr:colOff>
      <xdr:row>6</xdr:row>
      <xdr:rowOff>28575</xdr:rowOff>
    </xdr:from>
    <xdr:to>
      <xdr:col>17</xdr:col>
      <xdr:colOff>9525</xdr:colOff>
      <xdr:row>6</xdr:row>
      <xdr:rowOff>190500</xdr:rowOff>
    </xdr:to>
    <xdr:pic>
      <xdr:nvPicPr>
        <xdr:cNvPr id="121946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44550" y="2114550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183697</xdr:colOff>
      <xdr:row>6</xdr:row>
      <xdr:rowOff>43543</xdr:rowOff>
    </xdr:from>
    <xdr:to>
      <xdr:col>16</xdr:col>
      <xdr:colOff>631372</xdr:colOff>
      <xdr:row>6</xdr:row>
      <xdr:rowOff>386443</xdr:rowOff>
    </xdr:to>
    <xdr:pic>
      <xdr:nvPicPr>
        <xdr:cNvPr id="121947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0947" y="2111829"/>
          <a:ext cx="447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A35"/>
  <sheetViews>
    <sheetView tabSelected="1" topLeftCell="A10" zoomScale="70" zoomScaleNormal="70" workbookViewId="0">
      <selection activeCell="F14" sqref="F14"/>
    </sheetView>
  </sheetViews>
  <sheetFormatPr defaultRowHeight="15" x14ac:dyDescent="0.25"/>
  <cols>
    <col min="1" max="4" width="6.7109375" style="8" customWidth="1"/>
    <col min="5" max="5" width="15.85546875" style="8" customWidth="1"/>
    <col min="6" max="6" width="56.5703125" style="8" customWidth="1"/>
    <col min="7" max="7" width="9" style="27" customWidth="1"/>
    <col min="8" max="8" width="5.42578125" style="9" customWidth="1"/>
    <col min="9" max="9" width="36.140625" style="9" customWidth="1"/>
    <col min="10" max="10" width="21.28515625" style="13" customWidth="1"/>
    <col min="11" max="13" width="10.85546875" style="13" customWidth="1"/>
    <col min="14" max="14" width="4.85546875" style="13" customWidth="1"/>
    <col min="15" max="15" width="5.140625" style="13" customWidth="1"/>
    <col min="16" max="16" width="10.85546875" style="13" customWidth="1"/>
    <col min="17" max="17" width="12.5703125" style="13" customWidth="1"/>
    <col min="18" max="18" width="11.85546875" style="13" customWidth="1"/>
    <col min="19" max="19" width="10.42578125" style="13" customWidth="1"/>
    <col min="20" max="20" width="10.7109375" style="13" customWidth="1"/>
    <col min="21" max="21" width="11.5703125" style="13" customWidth="1"/>
    <col min="22" max="22" width="14.140625" style="13" customWidth="1"/>
    <col min="23" max="24" width="10.85546875" style="13" customWidth="1"/>
    <col min="25" max="25" width="17.5703125" style="8" customWidth="1"/>
    <col min="26" max="26" width="9.140625" style="8"/>
    <col min="27" max="27" width="12.28515625" style="32" bestFit="1" customWidth="1"/>
    <col min="28" max="16384" width="9.140625" style="8"/>
  </cols>
  <sheetData>
    <row r="1" spans="1:27" customFormat="1" ht="24" customHeight="1" x14ac:dyDescent="0.25">
      <c r="A1" s="17"/>
      <c r="B1" s="17"/>
      <c r="C1" s="17"/>
      <c r="D1" s="17"/>
      <c r="E1" s="17"/>
      <c r="F1" s="17"/>
      <c r="G1" s="36" t="s">
        <v>28</v>
      </c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AA1" s="31"/>
    </row>
    <row r="2" spans="1:27" customFormat="1" ht="14.25" customHeight="1" x14ac:dyDescent="0.25">
      <c r="A2" s="17"/>
      <c r="B2" s="17"/>
      <c r="C2" s="17"/>
      <c r="D2" s="17"/>
      <c r="E2" s="17"/>
      <c r="F2" s="17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AA2" s="31"/>
    </row>
    <row r="3" spans="1:27" customFormat="1" ht="15" customHeight="1" x14ac:dyDescent="0.25">
      <c r="A3" s="17"/>
      <c r="B3" s="17"/>
      <c r="C3" s="17"/>
      <c r="D3" s="17"/>
      <c r="E3" s="17"/>
      <c r="F3" s="17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AA3" s="31"/>
    </row>
    <row r="4" spans="1:27" customFormat="1" ht="29.25" customHeight="1" x14ac:dyDescent="0.25">
      <c r="A4" s="17"/>
      <c r="B4" s="17"/>
      <c r="C4" s="17"/>
      <c r="D4" s="17"/>
      <c r="E4" s="17"/>
      <c r="F4" s="17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AA4" s="31"/>
    </row>
    <row r="5" spans="1:27" customFormat="1" ht="21.75" customHeight="1" x14ac:dyDescent="0.25">
      <c r="A5" s="8"/>
      <c r="B5" s="18"/>
      <c r="C5" s="18"/>
      <c r="D5" s="18"/>
      <c r="E5" s="18"/>
      <c r="F5" s="18"/>
      <c r="G5" s="37" t="s">
        <v>29</v>
      </c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AA5" s="31"/>
    </row>
    <row r="6" spans="1:27" ht="31.5" customHeight="1" x14ac:dyDescent="0.25">
      <c r="A6" s="19"/>
      <c r="B6" s="19"/>
      <c r="C6" s="19"/>
      <c r="D6" s="19"/>
      <c r="E6" s="19"/>
      <c r="F6" s="19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</row>
    <row r="7" spans="1:27" s="11" customFormat="1" ht="60.75" customHeight="1" x14ac:dyDescent="0.25">
      <c r="A7" s="46" t="s">
        <v>33</v>
      </c>
      <c r="B7" s="50"/>
      <c r="C7" s="46" t="s">
        <v>34</v>
      </c>
      <c r="D7" s="50"/>
      <c r="E7" s="46" t="s">
        <v>22</v>
      </c>
      <c r="F7" s="50"/>
      <c r="G7" s="44" t="s">
        <v>39</v>
      </c>
      <c r="H7" s="51" t="s">
        <v>0</v>
      </c>
      <c r="I7" s="65" t="s">
        <v>3</v>
      </c>
      <c r="J7" s="66"/>
      <c r="K7" s="46" t="s">
        <v>15</v>
      </c>
      <c r="L7" s="47"/>
      <c r="M7" s="47"/>
      <c r="N7" s="47"/>
      <c r="O7" s="50"/>
      <c r="P7" s="44" t="s">
        <v>40</v>
      </c>
      <c r="Q7" s="53" t="s">
        <v>18</v>
      </c>
      <c r="R7" s="44"/>
      <c r="S7" s="44" t="s">
        <v>27</v>
      </c>
      <c r="T7" s="44" t="s">
        <v>35</v>
      </c>
      <c r="U7" s="39" t="s">
        <v>2</v>
      </c>
      <c r="V7" s="40"/>
      <c r="W7" s="41"/>
      <c r="X7" s="48" t="s">
        <v>12</v>
      </c>
      <c r="Y7" s="71" t="s">
        <v>19</v>
      </c>
      <c r="AA7" s="33"/>
    </row>
    <row r="8" spans="1:27" s="11" customFormat="1" ht="88.5" customHeight="1" x14ac:dyDescent="0.25">
      <c r="A8" s="42" t="s">
        <v>23</v>
      </c>
      <c r="B8" s="42" t="s">
        <v>24</v>
      </c>
      <c r="C8" s="42" t="s">
        <v>23</v>
      </c>
      <c r="D8" s="42" t="s">
        <v>24</v>
      </c>
      <c r="E8" s="42" t="s">
        <v>23</v>
      </c>
      <c r="F8" s="42" t="s">
        <v>24</v>
      </c>
      <c r="G8" s="62"/>
      <c r="H8" s="52"/>
      <c r="I8" s="67"/>
      <c r="J8" s="68"/>
      <c r="K8" s="12" t="s">
        <v>6</v>
      </c>
      <c r="L8" s="12" t="s">
        <v>7</v>
      </c>
      <c r="M8" s="12" t="s">
        <v>8</v>
      </c>
      <c r="N8" s="12" t="s">
        <v>9</v>
      </c>
      <c r="O8" s="12" t="s">
        <v>10</v>
      </c>
      <c r="P8" s="45"/>
      <c r="Q8" s="54"/>
      <c r="R8" s="45"/>
      <c r="S8" s="45"/>
      <c r="T8" s="45"/>
      <c r="U8" s="2" t="s">
        <v>4</v>
      </c>
      <c r="V8" s="3" t="s">
        <v>1</v>
      </c>
      <c r="W8" s="6" t="s">
        <v>5</v>
      </c>
      <c r="X8" s="49"/>
      <c r="Y8" s="72"/>
      <c r="AA8" s="33"/>
    </row>
    <row r="9" spans="1:27" s="10" customFormat="1" ht="39" customHeight="1" x14ac:dyDescent="0.25">
      <c r="A9" s="43"/>
      <c r="B9" s="43"/>
      <c r="C9" s="43"/>
      <c r="D9" s="43"/>
      <c r="E9" s="43"/>
      <c r="F9" s="43"/>
      <c r="G9" s="45"/>
      <c r="H9" s="4">
        <v>1</v>
      </c>
      <c r="I9" s="57">
        <v>2</v>
      </c>
      <c r="J9" s="58"/>
      <c r="K9" s="4">
        <v>3</v>
      </c>
      <c r="L9" s="4">
        <v>4</v>
      </c>
      <c r="M9" s="4">
        <v>5</v>
      </c>
      <c r="N9" s="4">
        <v>6</v>
      </c>
      <c r="O9" s="4">
        <v>7</v>
      </c>
      <c r="P9" s="4" t="s">
        <v>36</v>
      </c>
      <c r="Q9" s="4" t="s">
        <v>37</v>
      </c>
      <c r="R9" s="4" t="s">
        <v>38</v>
      </c>
      <c r="S9" s="5">
        <v>10</v>
      </c>
      <c r="T9" s="5" t="s">
        <v>11</v>
      </c>
      <c r="U9" s="5" t="s">
        <v>16</v>
      </c>
      <c r="V9" s="5">
        <v>13</v>
      </c>
      <c r="W9" s="5">
        <v>14</v>
      </c>
      <c r="X9" s="5" t="s">
        <v>13</v>
      </c>
      <c r="Y9" s="4" t="s">
        <v>14</v>
      </c>
      <c r="AA9" s="29"/>
    </row>
    <row r="10" spans="1:27" s="10" customFormat="1" ht="36" customHeight="1" x14ac:dyDescent="0.25">
      <c r="A10" s="28" t="s">
        <v>31</v>
      </c>
      <c r="B10" s="28" t="s">
        <v>31</v>
      </c>
      <c r="C10" s="28" t="s">
        <v>31</v>
      </c>
      <c r="D10" s="28" t="s">
        <v>31</v>
      </c>
      <c r="E10" s="30" t="s">
        <v>42</v>
      </c>
      <c r="F10" s="30" t="s">
        <v>41</v>
      </c>
      <c r="G10" s="26" t="s">
        <v>43</v>
      </c>
      <c r="H10" s="25">
        <v>1</v>
      </c>
      <c r="I10" s="69" t="s">
        <v>44</v>
      </c>
      <c r="J10" s="70"/>
      <c r="K10" s="21">
        <f>16*300</f>
        <v>4800</v>
      </c>
      <c r="L10" s="21">
        <f>16*500</f>
        <v>8000</v>
      </c>
      <c r="M10" s="21">
        <f>16*500</f>
        <v>8000</v>
      </c>
      <c r="N10" s="21"/>
      <c r="O10" s="21"/>
      <c r="P10" s="21"/>
      <c r="Q10" s="21"/>
      <c r="R10" s="21">
        <f t="shared" ref="R10:R28" si="0">K10+L10+M10</f>
        <v>20800</v>
      </c>
      <c r="S10" s="20">
        <v>1</v>
      </c>
      <c r="T10" s="20">
        <v>3</v>
      </c>
      <c r="U10" s="23">
        <f t="shared" ref="U10:U28" si="1">IF(ISERR(AVERAGE(K10:M10)),"",AVERAGE(K10:M10))</f>
        <v>6933.33</v>
      </c>
      <c r="V10" s="23">
        <f t="shared" ref="V10:V28" si="2">IF(ISERR(STDEV(K10:P10)),"",STDEV(K10:P10))</f>
        <v>1847.52</v>
      </c>
      <c r="W10" s="24">
        <f t="shared" ref="W10:W28" si="3">IF(ISERR(V10/U10),"",V10/U10)</f>
        <v>0.26600000000000001</v>
      </c>
      <c r="X10" s="22">
        <f t="shared" ref="X10:X28" si="4">MIN(Q10,U10)</f>
        <v>6933.33</v>
      </c>
      <c r="Y10" s="34">
        <f t="shared" ref="Y10:Y28" si="5">X10*S10</f>
        <v>6933.33</v>
      </c>
      <c r="AA10" s="29"/>
    </row>
    <row r="11" spans="1:27" s="10" customFormat="1" ht="39.75" customHeight="1" x14ac:dyDescent="0.25">
      <c r="A11" s="28" t="s">
        <v>31</v>
      </c>
      <c r="B11" s="28" t="s">
        <v>31</v>
      </c>
      <c r="C11" s="28" t="s">
        <v>31</v>
      </c>
      <c r="D11" s="28" t="s">
        <v>31</v>
      </c>
      <c r="E11" s="30" t="s">
        <v>42</v>
      </c>
      <c r="F11" s="30" t="s">
        <v>41</v>
      </c>
      <c r="G11" s="26" t="s">
        <v>43</v>
      </c>
      <c r="H11" s="25">
        <v>2</v>
      </c>
      <c r="I11" s="69" t="s">
        <v>60</v>
      </c>
      <c r="J11" s="70"/>
      <c r="K11" s="21">
        <f>14*450</f>
        <v>6300</v>
      </c>
      <c r="L11" s="21">
        <f>14*450</f>
        <v>6300</v>
      </c>
      <c r="M11" s="21">
        <f>14*450</f>
        <v>6300</v>
      </c>
      <c r="N11" s="21"/>
      <c r="O11" s="21"/>
      <c r="P11" s="21"/>
      <c r="Q11" s="21"/>
      <c r="R11" s="21">
        <f t="shared" si="0"/>
        <v>18900</v>
      </c>
      <c r="S11" s="20">
        <v>1</v>
      </c>
      <c r="T11" s="20">
        <v>3</v>
      </c>
      <c r="U11" s="23">
        <f t="shared" si="1"/>
        <v>6300</v>
      </c>
      <c r="V11" s="23">
        <f>IF(ISERR(STDEV(K11:P11)),"",STDEV(K11:P11))</f>
        <v>0</v>
      </c>
      <c r="W11" s="24">
        <f t="shared" si="3"/>
        <v>0</v>
      </c>
      <c r="X11" s="22">
        <f t="shared" si="4"/>
        <v>6300</v>
      </c>
      <c r="Y11" s="34">
        <f t="shared" si="5"/>
        <v>6300</v>
      </c>
      <c r="AA11" s="29"/>
    </row>
    <row r="12" spans="1:27" s="10" customFormat="1" ht="51" customHeight="1" x14ac:dyDescent="0.25">
      <c r="A12" s="28" t="s">
        <v>31</v>
      </c>
      <c r="B12" s="28" t="s">
        <v>31</v>
      </c>
      <c r="C12" s="28" t="s">
        <v>31</v>
      </c>
      <c r="D12" s="28" t="s">
        <v>31</v>
      </c>
      <c r="E12" s="30" t="s">
        <v>42</v>
      </c>
      <c r="F12" s="30" t="s">
        <v>41</v>
      </c>
      <c r="G12" s="26" t="s">
        <v>43</v>
      </c>
      <c r="H12" s="25">
        <v>3</v>
      </c>
      <c r="I12" s="69" t="s">
        <v>61</v>
      </c>
      <c r="J12" s="70"/>
      <c r="K12" s="21">
        <f>27*450</f>
        <v>12150</v>
      </c>
      <c r="L12" s="21">
        <f>27*450</f>
        <v>12150</v>
      </c>
      <c r="M12" s="21">
        <f>27*450</f>
        <v>12150</v>
      </c>
      <c r="N12" s="21"/>
      <c r="O12" s="21"/>
      <c r="P12" s="21"/>
      <c r="Q12" s="21"/>
      <c r="R12" s="21">
        <f t="shared" si="0"/>
        <v>36450</v>
      </c>
      <c r="S12" s="20">
        <v>1</v>
      </c>
      <c r="T12" s="20">
        <v>3</v>
      </c>
      <c r="U12" s="23">
        <f t="shared" si="1"/>
        <v>12150</v>
      </c>
      <c r="V12" s="23">
        <f t="shared" si="2"/>
        <v>0</v>
      </c>
      <c r="W12" s="24">
        <f t="shared" si="3"/>
        <v>0</v>
      </c>
      <c r="X12" s="22">
        <f t="shared" si="4"/>
        <v>12150</v>
      </c>
      <c r="Y12" s="34">
        <f t="shared" si="5"/>
        <v>12150</v>
      </c>
      <c r="AA12" s="29"/>
    </row>
    <row r="13" spans="1:27" s="10" customFormat="1" ht="36" customHeight="1" x14ac:dyDescent="0.25">
      <c r="A13" s="28" t="s">
        <v>31</v>
      </c>
      <c r="B13" s="28" t="s">
        <v>31</v>
      </c>
      <c r="C13" s="28" t="s">
        <v>31</v>
      </c>
      <c r="D13" s="28" t="s">
        <v>31</v>
      </c>
      <c r="E13" s="30" t="s">
        <v>42</v>
      </c>
      <c r="F13" s="30" t="s">
        <v>41</v>
      </c>
      <c r="G13" s="26" t="s">
        <v>43</v>
      </c>
      <c r="H13" s="25">
        <v>4</v>
      </c>
      <c r="I13" s="69" t="s">
        <v>45</v>
      </c>
      <c r="J13" s="70"/>
      <c r="K13" s="21">
        <v>600</v>
      </c>
      <c r="L13" s="21">
        <v>800</v>
      </c>
      <c r="M13" s="21">
        <v>800</v>
      </c>
      <c r="N13" s="21"/>
      <c r="O13" s="21"/>
      <c r="P13" s="21"/>
      <c r="Q13" s="21"/>
      <c r="R13" s="21">
        <f t="shared" si="0"/>
        <v>2200</v>
      </c>
      <c r="S13" s="20">
        <v>1</v>
      </c>
      <c r="T13" s="20">
        <v>3</v>
      </c>
      <c r="U13" s="23">
        <f t="shared" si="1"/>
        <v>733.33</v>
      </c>
      <c r="V13" s="23">
        <f t="shared" si="2"/>
        <v>115.47</v>
      </c>
      <c r="W13" s="24">
        <f t="shared" si="3"/>
        <v>0.157</v>
      </c>
      <c r="X13" s="22">
        <f t="shared" si="4"/>
        <v>733.33</v>
      </c>
      <c r="Y13" s="34">
        <f t="shared" si="5"/>
        <v>733.33</v>
      </c>
      <c r="AA13" s="29"/>
    </row>
    <row r="14" spans="1:27" s="10" customFormat="1" ht="48" customHeight="1" x14ac:dyDescent="0.25">
      <c r="A14" s="28" t="s">
        <v>31</v>
      </c>
      <c r="B14" s="28" t="s">
        <v>31</v>
      </c>
      <c r="C14" s="28" t="s">
        <v>31</v>
      </c>
      <c r="D14" s="28" t="s">
        <v>31</v>
      </c>
      <c r="E14" s="30" t="s">
        <v>42</v>
      </c>
      <c r="F14" s="30" t="s">
        <v>41</v>
      </c>
      <c r="G14" s="26" t="s">
        <v>43</v>
      </c>
      <c r="H14" s="25">
        <v>5</v>
      </c>
      <c r="I14" s="69" t="s">
        <v>46</v>
      </c>
      <c r="J14" s="70"/>
      <c r="K14" s="21">
        <v>1200</v>
      </c>
      <c r="L14" s="21">
        <v>1500</v>
      </c>
      <c r="M14" s="21">
        <v>1500</v>
      </c>
      <c r="N14" s="21"/>
      <c r="O14" s="21"/>
      <c r="P14" s="21"/>
      <c r="Q14" s="21"/>
      <c r="R14" s="21">
        <f t="shared" si="0"/>
        <v>4200</v>
      </c>
      <c r="S14" s="20">
        <v>1</v>
      </c>
      <c r="T14" s="20">
        <v>3</v>
      </c>
      <c r="U14" s="23">
        <f t="shared" si="1"/>
        <v>1400</v>
      </c>
      <c r="V14" s="23">
        <f t="shared" si="2"/>
        <v>173.21</v>
      </c>
      <c r="W14" s="24">
        <f t="shared" si="3"/>
        <v>0.124</v>
      </c>
      <c r="X14" s="22">
        <f t="shared" si="4"/>
        <v>1400</v>
      </c>
      <c r="Y14" s="34">
        <f t="shared" si="5"/>
        <v>1400</v>
      </c>
      <c r="AA14" s="29"/>
    </row>
    <row r="15" spans="1:27" s="10" customFormat="1" ht="36" customHeight="1" x14ac:dyDescent="0.25">
      <c r="A15" s="28" t="s">
        <v>31</v>
      </c>
      <c r="B15" s="28" t="s">
        <v>31</v>
      </c>
      <c r="C15" s="28" t="s">
        <v>31</v>
      </c>
      <c r="D15" s="28" t="s">
        <v>31</v>
      </c>
      <c r="E15" s="30" t="s">
        <v>42</v>
      </c>
      <c r="F15" s="30" t="s">
        <v>41</v>
      </c>
      <c r="G15" s="26" t="s">
        <v>43</v>
      </c>
      <c r="H15" s="25">
        <v>6</v>
      </c>
      <c r="I15" s="69" t="s">
        <v>47</v>
      </c>
      <c r="J15" s="70"/>
      <c r="K15" s="21">
        <v>500</v>
      </c>
      <c r="L15" s="21">
        <v>500</v>
      </c>
      <c r="M15" s="21">
        <v>500</v>
      </c>
      <c r="N15" s="21"/>
      <c r="O15" s="21"/>
      <c r="P15" s="21"/>
      <c r="Q15" s="21"/>
      <c r="R15" s="21">
        <f t="shared" si="0"/>
        <v>1500</v>
      </c>
      <c r="S15" s="20">
        <v>1</v>
      </c>
      <c r="T15" s="20">
        <v>3</v>
      </c>
      <c r="U15" s="23">
        <f t="shared" si="1"/>
        <v>500</v>
      </c>
      <c r="V15" s="23">
        <f t="shared" si="2"/>
        <v>0</v>
      </c>
      <c r="W15" s="24">
        <f t="shared" si="3"/>
        <v>0</v>
      </c>
      <c r="X15" s="22">
        <f t="shared" si="4"/>
        <v>500</v>
      </c>
      <c r="Y15" s="34">
        <f t="shared" si="5"/>
        <v>500</v>
      </c>
      <c r="AA15" s="29"/>
    </row>
    <row r="16" spans="1:27" s="10" customFormat="1" ht="36" customHeight="1" x14ac:dyDescent="0.25">
      <c r="A16" s="28" t="s">
        <v>31</v>
      </c>
      <c r="B16" s="28" t="s">
        <v>31</v>
      </c>
      <c r="C16" s="28" t="s">
        <v>31</v>
      </c>
      <c r="D16" s="28" t="s">
        <v>31</v>
      </c>
      <c r="E16" s="30" t="s">
        <v>42</v>
      </c>
      <c r="F16" s="30" t="s">
        <v>41</v>
      </c>
      <c r="G16" s="26" t="s">
        <v>43</v>
      </c>
      <c r="H16" s="25">
        <v>7</v>
      </c>
      <c r="I16" s="69" t="s">
        <v>62</v>
      </c>
      <c r="J16" s="70"/>
      <c r="K16" s="21">
        <v>4000</v>
      </c>
      <c r="L16" s="21">
        <v>4000</v>
      </c>
      <c r="M16" s="21">
        <f>10*400</f>
        <v>4000</v>
      </c>
      <c r="N16" s="21"/>
      <c r="O16" s="21"/>
      <c r="P16" s="21"/>
      <c r="Q16" s="21"/>
      <c r="R16" s="21">
        <f t="shared" si="0"/>
        <v>12000</v>
      </c>
      <c r="S16" s="20">
        <v>1</v>
      </c>
      <c r="T16" s="20">
        <v>3</v>
      </c>
      <c r="U16" s="23">
        <f t="shared" si="1"/>
        <v>4000</v>
      </c>
      <c r="V16" s="23">
        <f t="shared" si="2"/>
        <v>0</v>
      </c>
      <c r="W16" s="24">
        <f t="shared" si="3"/>
        <v>0</v>
      </c>
      <c r="X16" s="22">
        <f t="shared" si="4"/>
        <v>4000</v>
      </c>
      <c r="Y16" s="34">
        <f t="shared" si="5"/>
        <v>4000</v>
      </c>
      <c r="AA16" s="29"/>
    </row>
    <row r="17" spans="1:27" s="10" customFormat="1" ht="36" customHeight="1" x14ac:dyDescent="0.25">
      <c r="A17" s="28" t="s">
        <v>31</v>
      </c>
      <c r="B17" s="28" t="s">
        <v>31</v>
      </c>
      <c r="C17" s="28" t="s">
        <v>31</v>
      </c>
      <c r="D17" s="28" t="s">
        <v>31</v>
      </c>
      <c r="E17" s="30" t="s">
        <v>42</v>
      </c>
      <c r="F17" s="30" t="s">
        <v>41</v>
      </c>
      <c r="G17" s="26" t="s">
        <v>43</v>
      </c>
      <c r="H17" s="25">
        <v>8</v>
      </c>
      <c r="I17" s="69" t="s">
        <v>48</v>
      </c>
      <c r="J17" s="70"/>
      <c r="K17" s="21">
        <f>4*350</f>
        <v>1400</v>
      </c>
      <c r="L17" s="21">
        <v>1400</v>
      </c>
      <c r="M17" s="21">
        <v>1400</v>
      </c>
      <c r="N17" s="21"/>
      <c r="O17" s="21"/>
      <c r="P17" s="21"/>
      <c r="Q17" s="21"/>
      <c r="R17" s="21">
        <f t="shared" si="0"/>
        <v>4200</v>
      </c>
      <c r="S17" s="20">
        <v>1</v>
      </c>
      <c r="T17" s="20">
        <v>3</v>
      </c>
      <c r="U17" s="23">
        <f t="shared" si="1"/>
        <v>1400</v>
      </c>
      <c r="V17" s="23">
        <f t="shared" si="2"/>
        <v>0</v>
      </c>
      <c r="W17" s="24">
        <f t="shared" si="3"/>
        <v>0</v>
      </c>
      <c r="X17" s="22">
        <f t="shared" si="4"/>
        <v>1400</v>
      </c>
      <c r="Y17" s="34">
        <f t="shared" si="5"/>
        <v>1400</v>
      </c>
      <c r="AA17" s="29"/>
    </row>
    <row r="18" spans="1:27" s="10" customFormat="1" ht="36" customHeight="1" x14ac:dyDescent="0.25">
      <c r="A18" s="28" t="s">
        <v>31</v>
      </c>
      <c r="B18" s="28" t="s">
        <v>31</v>
      </c>
      <c r="C18" s="28" t="s">
        <v>31</v>
      </c>
      <c r="D18" s="28" t="s">
        <v>31</v>
      </c>
      <c r="E18" s="30" t="s">
        <v>42</v>
      </c>
      <c r="F18" s="30" t="s">
        <v>41</v>
      </c>
      <c r="G18" s="26" t="s">
        <v>43</v>
      </c>
      <c r="H18" s="25">
        <v>9</v>
      </c>
      <c r="I18" s="69" t="s">
        <v>49</v>
      </c>
      <c r="J18" s="70"/>
      <c r="K18" s="21">
        <v>500</v>
      </c>
      <c r="L18" s="21">
        <v>500</v>
      </c>
      <c r="M18" s="21">
        <v>500</v>
      </c>
      <c r="N18" s="21"/>
      <c r="O18" s="21"/>
      <c r="P18" s="21"/>
      <c r="Q18" s="21"/>
      <c r="R18" s="21">
        <f t="shared" si="0"/>
        <v>1500</v>
      </c>
      <c r="S18" s="20">
        <v>1</v>
      </c>
      <c r="T18" s="20">
        <v>3</v>
      </c>
      <c r="U18" s="23">
        <f t="shared" si="1"/>
        <v>500</v>
      </c>
      <c r="V18" s="23">
        <f t="shared" si="2"/>
        <v>0</v>
      </c>
      <c r="W18" s="24">
        <f t="shared" si="3"/>
        <v>0</v>
      </c>
      <c r="X18" s="22">
        <f t="shared" si="4"/>
        <v>500</v>
      </c>
      <c r="Y18" s="34">
        <f t="shared" si="5"/>
        <v>500</v>
      </c>
      <c r="AA18" s="29"/>
    </row>
    <row r="19" spans="1:27" s="10" customFormat="1" ht="36" customHeight="1" x14ac:dyDescent="0.25">
      <c r="A19" s="28" t="s">
        <v>31</v>
      </c>
      <c r="B19" s="28" t="s">
        <v>31</v>
      </c>
      <c r="C19" s="28" t="s">
        <v>31</v>
      </c>
      <c r="D19" s="28" t="s">
        <v>31</v>
      </c>
      <c r="E19" s="30" t="s">
        <v>42</v>
      </c>
      <c r="F19" s="30" t="s">
        <v>41</v>
      </c>
      <c r="G19" s="26" t="s">
        <v>43</v>
      </c>
      <c r="H19" s="25">
        <v>10</v>
      </c>
      <c r="I19" s="69" t="s">
        <v>50</v>
      </c>
      <c r="J19" s="70"/>
      <c r="K19" s="21">
        <v>6000</v>
      </c>
      <c r="L19" s="21">
        <f>20*350</f>
        <v>7000</v>
      </c>
      <c r="M19" s="21">
        <f>20*300</f>
        <v>6000</v>
      </c>
      <c r="N19" s="21"/>
      <c r="O19" s="21"/>
      <c r="P19" s="21"/>
      <c r="Q19" s="21"/>
      <c r="R19" s="21">
        <f t="shared" si="0"/>
        <v>19000</v>
      </c>
      <c r="S19" s="20">
        <v>1</v>
      </c>
      <c r="T19" s="20">
        <v>3</v>
      </c>
      <c r="U19" s="23">
        <f t="shared" si="1"/>
        <v>6333.33</v>
      </c>
      <c r="V19" s="23">
        <f t="shared" si="2"/>
        <v>577.35</v>
      </c>
      <c r="W19" s="24">
        <f t="shared" si="3"/>
        <v>9.0999999999999998E-2</v>
      </c>
      <c r="X19" s="22">
        <f t="shared" si="4"/>
        <v>6333.33</v>
      </c>
      <c r="Y19" s="34">
        <f t="shared" si="5"/>
        <v>6333.33</v>
      </c>
      <c r="AA19" s="29"/>
    </row>
    <row r="20" spans="1:27" s="10" customFormat="1" ht="36" customHeight="1" x14ac:dyDescent="0.25">
      <c r="A20" s="28" t="s">
        <v>31</v>
      </c>
      <c r="B20" s="28" t="s">
        <v>31</v>
      </c>
      <c r="C20" s="28" t="s">
        <v>31</v>
      </c>
      <c r="D20" s="28" t="s">
        <v>31</v>
      </c>
      <c r="E20" s="30" t="s">
        <v>42</v>
      </c>
      <c r="F20" s="30" t="s">
        <v>41</v>
      </c>
      <c r="G20" s="26" t="s">
        <v>43</v>
      </c>
      <c r="H20" s="25">
        <v>11</v>
      </c>
      <c r="I20" s="69" t="s">
        <v>51</v>
      </c>
      <c r="J20" s="70"/>
      <c r="K20" s="21">
        <v>600</v>
      </c>
      <c r="L20" s="21">
        <v>800</v>
      </c>
      <c r="M20" s="21">
        <v>800</v>
      </c>
      <c r="N20" s="21"/>
      <c r="O20" s="21"/>
      <c r="P20" s="21"/>
      <c r="Q20" s="21"/>
      <c r="R20" s="21">
        <f t="shared" si="0"/>
        <v>2200</v>
      </c>
      <c r="S20" s="20">
        <v>1</v>
      </c>
      <c r="T20" s="20">
        <v>3</v>
      </c>
      <c r="U20" s="23">
        <f t="shared" si="1"/>
        <v>733.33</v>
      </c>
      <c r="V20" s="23">
        <f t="shared" si="2"/>
        <v>115.47</v>
      </c>
      <c r="W20" s="24">
        <f t="shared" si="3"/>
        <v>0.157</v>
      </c>
      <c r="X20" s="22">
        <f t="shared" si="4"/>
        <v>733.33</v>
      </c>
      <c r="Y20" s="34">
        <f t="shared" si="5"/>
        <v>733.33</v>
      </c>
      <c r="AA20" s="29"/>
    </row>
    <row r="21" spans="1:27" s="10" customFormat="1" ht="36" customHeight="1" x14ac:dyDescent="0.25">
      <c r="A21" s="28" t="s">
        <v>31</v>
      </c>
      <c r="B21" s="28" t="s">
        <v>31</v>
      </c>
      <c r="C21" s="28" t="s">
        <v>31</v>
      </c>
      <c r="D21" s="28" t="s">
        <v>31</v>
      </c>
      <c r="E21" s="30" t="s">
        <v>42</v>
      </c>
      <c r="F21" s="30" t="s">
        <v>41</v>
      </c>
      <c r="G21" s="26" t="s">
        <v>43</v>
      </c>
      <c r="H21" s="25">
        <v>12</v>
      </c>
      <c r="I21" s="69" t="s">
        <v>52</v>
      </c>
      <c r="J21" s="70"/>
      <c r="K21" s="21">
        <v>800</v>
      </c>
      <c r="L21" s="21">
        <v>800</v>
      </c>
      <c r="M21" s="21">
        <v>800</v>
      </c>
      <c r="N21" s="21"/>
      <c r="O21" s="21"/>
      <c r="P21" s="21"/>
      <c r="Q21" s="21"/>
      <c r="R21" s="21">
        <f t="shared" si="0"/>
        <v>2400</v>
      </c>
      <c r="S21" s="20">
        <v>1</v>
      </c>
      <c r="T21" s="20">
        <v>3</v>
      </c>
      <c r="U21" s="23">
        <f t="shared" si="1"/>
        <v>800</v>
      </c>
      <c r="V21" s="23">
        <f t="shared" si="2"/>
        <v>0</v>
      </c>
      <c r="W21" s="24">
        <f t="shared" si="3"/>
        <v>0</v>
      </c>
      <c r="X21" s="22">
        <f t="shared" si="4"/>
        <v>800</v>
      </c>
      <c r="Y21" s="34">
        <f t="shared" si="5"/>
        <v>800</v>
      </c>
      <c r="AA21" s="29"/>
    </row>
    <row r="22" spans="1:27" s="10" customFormat="1" ht="36" customHeight="1" x14ac:dyDescent="0.25">
      <c r="A22" s="28" t="s">
        <v>31</v>
      </c>
      <c r="B22" s="28" t="s">
        <v>31</v>
      </c>
      <c r="C22" s="28" t="s">
        <v>31</v>
      </c>
      <c r="D22" s="28" t="s">
        <v>31</v>
      </c>
      <c r="E22" s="30" t="s">
        <v>42</v>
      </c>
      <c r="F22" s="30" t="s">
        <v>41</v>
      </c>
      <c r="G22" s="26" t="s">
        <v>43</v>
      </c>
      <c r="H22" s="25">
        <v>13</v>
      </c>
      <c r="I22" s="69" t="s">
        <v>53</v>
      </c>
      <c r="J22" s="70"/>
      <c r="K22" s="21">
        <v>600</v>
      </c>
      <c r="L22" s="21">
        <v>600</v>
      </c>
      <c r="M22" s="21">
        <v>600</v>
      </c>
      <c r="N22" s="21"/>
      <c r="O22" s="21"/>
      <c r="P22" s="21"/>
      <c r="Q22" s="21"/>
      <c r="R22" s="21">
        <f t="shared" si="0"/>
        <v>1800</v>
      </c>
      <c r="S22" s="20">
        <v>1</v>
      </c>
      <c r="T22" s="20">
        <v>3</v>
      </c>
      <c r="U22" s="23">
        <f t="shared" si="1"/>
        <v>600</v>
      </c>
      <c r="V22" s="23">
        <f t="shared" si="2"/>
        <v>0</v>
      </c>
      <c r="W22" s="24">
        <f t="shared" si="3"/>
        <v>0</v>
      </c>
      <c r="X22" s="22">
        <f t="shared" si="4"/>
        <v>600</v>
      </c>
      <c r="Y22" s="34">
        <f t="shared" si="5"/>
        <v>600</v>
      </c>
      <c r="AA22" s="29"/>
    </row>
    <row r="23" spans="1:27" s="10" customFormat="1" ht="50.25" customHeight="1" x14ac:dyDescent="0.25">
      <c r="A23" s="28" t="s">
        <v>31</v>
      </c>
      <c r="B23" s="28" t="s">
        <v>31</v>
      </c>
      <c r="C23" s="28" t="s">
        <v>31</v>
      </c>
      <c r="D23" s="28" t="s">
        <v>31</v>
      </c>
      <c r="E23" s="30" t="s">
        <v>42</v>
      </c>
      <c r="F23" s="30" t="s">
        <v>41</v>
      </c>
      <c r="G23" s="26" t="s">
        <v>43</v>
      </c>
      <c r="H23" s="25">
        <v>14</v>
      </c>
      <c r="I23" s="69" t="s">
        <v>54</v>
      </c>
      <c r="J23" s="70"/>
      <c r="K23" s="21">
        <f>212*450</f>
        <v>95400</v>
      </c>
      <c r="L23" s="21">
        <f>212*450</f>
        <v>95400</v>
      </c>
      <c r="M23" s="21">
        <f>212*450</f>
        <v>95400</v>
      </c>
      <c r="N23" s="21"/>
      <c r="O23" s="21"/>
      <c r="P23" s="21"/>
      <c r="Q23" s="21"/>
      <c r="R23" s="21">
        <f t="shared" si="0"/>
        <v>286200</v>
      </c>
      <c r="S23" s="20">
        <v>1</v>
      </c>
      <c r="T23" s="20">
        <v>3</v>
      </c>
      <c r="U23" s="23">
        <f t="shared" si="1"/>
        <v>95400</v>
      </c>
      <c r="V23" s="23">
        <f t="shared" si="2"/>
        <v>0</v>
      </c>
      <c r="W23" s="24">
        <f t="shared" si="3"/>
        <v>0</v>
      </c>
      <c r="X23" s="22">
        <f t="shared" si="4"/>
        <v>95400</v>
      </c>
      <c r="Y23" s="34">
        <f t="shared" si="5"/>
        <v>95400</v>
      </c>
      <c r="AA23" s="29"/>
    </row>
    <row r="24" spans="1:27" s="10" customFormat="1" ht="36" customHeight="1" x14ac:dyDescent="0.25">
      <c r="A24" s="28" t="s">
        <v>31</v>
      </c>
      <c r="B24" s="28" t="s">
        <v>31</v>
      </c>
      <c r="C24" s="28" t="s">
        <v>31</v>
      </c>
      <c r="D24" s="28" t="s">
        <v>31</v>
      </c>
      <c r="E24" s="30" t="s">
        <v>42</v>
      </c>
      <c r="F24" s="30" t="s">
        <v>41</v>
      </c>
      <c r="G24" s="26" t="s">
        <v>43</v>
      </c>
      <c r="H24" s="25">
        <v>15</v>
      </c>
      <c r="I24" s="69" t="s">
        <v>55</v>
      </c>
      <c r="J24" s="70"/>
      <c r="K24" s="21">
        <f>7*450</f>
        <v>3150</v>
      </c>
      <c r="L24" s="21">
        <f>7*450</f>
        <v>3150</v>
      </c>
      <c r="M24" s="21">
        <f>7*450</f>
        <v>3150</v>
      </c>
      <c r="N24" s="21"/>
      <c r="O24" s="21"/>
      <c r="P24" s="21"/>
      <c r="Q24" s="21"/>
      <c r="R24" s="21">
        <f t="shared" si="0"/>
        <v>9450</v>
      </c>
      <c r="S24" s="20">
        <v>1</v>
      </c>
      <c r="T24" s="20">
        <v>3</v>
      </c>
      <c r="U24" s="23">
        <f t="shared" si="1"/>
        <v>3150</v>
      </c>
      <c r="V24" s="23">
        <f t="shared" si="2"/>
        <v>0</v>
      </c>
      <c r="W24" s="24">
        <f t="shared" si="3"/>
        <v>0</v>
      </c>
      <c r="X24" s="22">
        <f t="shared" si="4"/>
        <v>3150</v>
      </c>
      <c r="Y24" s="34">
        <f t="shared" si="5"/>
        <v>3150</v>
      </c>
      <c r="AA24" s="29"/>
    </row>
    <row r="25" spans="1:27" s="10" customFormat="1" ht="36" customHeight="1" x14ac:dyDescent="0.25">
      <c r="A25" s="28" t="s">
        <v>31</v>
      </c>
      <c r="B25" s="28" t="s">
        <v>31</v>
      </c>
      <c r="C25" s="28" t="s">
        <v>31</v>
      </c>
      <c r="D25" s="28" t="s">
        <v>31</v>
      </c>
      <c r="E25" s="30" t="s">
        <v>42</v>
      </c>
      <c r="F25" s="30" t="s">
        <v>41</v>
      </c>
      <c r="G25" s="26" t="s">
        <v>43</v>
      </c>
      <c r="H25" s="25">
        <v>16</v>
      </c>
      <c r="I25" s="69" t="s">
        <v>56</v>
      </c>
      <c r="J25" s="70"/>
      <c r="K25" s="21">
        <v>500</v>
      </c>
      <c r="L25" s="21">
        <v>500</v>
      </c>
      <c r="M25" s="21">
        <v>500</v>
      </c>
      <c r="N25" s="21"/>
      <c r="O25" s="21"/>
      <c r="P25" s="21"/>
      <c r="Q25" s="21"/>
      <c r="R25" s="21">
        <f t="shared" si="0"/>
        <v>1500</v>
      </c>
      <c r="S25" s="20">
        <v>1</v>
      </c>
      <c r="T25" s="20">
        <v>3</v>
      </c>
      <c r="U25" s="23">
        <f t="shared" si="1"/>
        <v>500</v>
      </c>
      <c r="V25" s="23">
        <f t="shared" si="2"/>
        <v>0</v>
      </c>
      <c r="W25" s="24">
        <f t="shared" si="3"/>
        <v>0</v>
      </c>
      <c r="X25" s="22">
        <f t="shared" si="4"/>
        <v>500</v>
      </c>
      <c r="Y25" s="34">
        <f t="shared" si="5"/>
        <v>500</v>
      </c>
      <c r="AA25" s="29"/>
    </row>
    <row r="26" spans="1:27" s="10" customFormat="1" ht="36" customHeight="1" x14ac:dyDescent="0.25">
      <c r="A26" s="28" t="s">
        <v>31</v>
      </c>
      <c r="B26" s="28" t="s">
        <v>31</v>
      </c>
      <c r="C26" s="28" t="s">
        <v>31</v>
      </c>
      <c r="D26" s="28" t="s">
        <v>31</v>
      </c>
      <c r="E26" s="30" t="s">
        <v>42</v>
      </c>
      <c r="F26" s="30" t="s">
        <v>41</v>
      </c>
      <c r="G26" s="26" t="s">
        <v>43</v>
      </c>
      <c r="H26" s="25">
        <v>17</v>
      </c>
      <c r="I26" s="69" t="s">
        <v>57</v>
      </c>
      <c r="J26" s="70"/>
      <c r="K26" s="21">
        <v>450</v>
      </c>
      <c r="L26" s="21">
        <v>450</v>
      </c>
      <c r="M26" s="21">
        <v>450</v>
      </c>
      <c r="N26" s="21"/>
      <c r="O26" s="21"/>
      <c r="P26" s="21"/>
      <c r="Q26" s="21"/>
      <c r="R26" s="21">
        <f t="shared" si="0"/>
        <v>1350</v>
      </c>
      <c r="S26" s="20">
        <v>1</v>
      </c>
      <c r="T26" s="20">
        <v>3</v>
      </c>
      <c r="U26" s="23">
        <f t="shared" si="1"/>
        <v>450</v>
      </c>
      <c r="V26" s="23">
        <f t="shared" si="2"/>
        <v>0</v>
      </c>
      <c r="W26" s="24">
        <f t="shared" si="3"/>
        <v>0</v>
      </c>
      <c r="X26" s="22">
        <f t="shared" si="4"/>
        <v>450</v>
      </c>
      <c r="Y26" s="34">
        <f t="shared" si="5"/>
        <v>450</v>
      </c>
      <c r="AA26" s="29"/>
    </row>
    <row r="27" spans="1:27" s="10" customFormat="1" ht="36" customHeight="1" x14ac:dyDescent="0.25">
      <c r="A27" s="28" t="s">
        <v>31</v>
      </c>
      <c r="B27" s="28" t="s">
        <v>31</v>
      </c>
      <c r="C27" s="28" t="s">
        <v>31</v>
      </c>
      <c r="D27" s="28" t="s">
        <v>31</v>
      </c>
      <c r="E27" s="30" t="s">
        <v>42</v>
      </c>
      <c r="F27" s="30" t="s">
        <v>41</v>
      </c>
      <c r="G27" s="26" t="s">
        <v>43</v>
      </c>
      <c r="H27" s="25">
        <v>18</v>
      </c>
      <c r="I27" s="69" t="s">
        <v>58</v>
      </c>
      <c r="J27" s="70"/>
      <c r="K27" s="21">
        <v>500</v>
      </c>
      <c r="L27" s="21">
        <v>500</v>
      </c>
      <c r="M27" s="21">
        <v>500</v>
      </c>
      <c r="N27" s="21"/>
      <c r="O27" s="21"/>
      <c r="P27" s="21"/>
      <c r="Q27" s="21"/>
      <c r="R27" s="21">
        <f t="shared" ref="R27" si="6">K27+L27+M27</f>
        <v>1500</v>
      </c>
      <c r="S27" s="20">
        <v>1</v>
      </c>
      <c r="T27" s="20">
        <v>3</v>
      </c>
      <c r="U27" s="23">
        <f t="shared" ref="U27" si="7">IF(ISERR(AVERAGE(K27:M27)),"",AVERAGE(K27:M27))</f>
        <v>500</v>
      </c>
      <c r="V27" s="23">
        <f t="shared" ref="V27" si="8">IF(ISERR(STDEV(K27:P27)),"",STDEV(K27:P27))</f>
        <v>0</v>
      </c>
      <c r="W27" s="24">
        <f t="shared" ref="W27" si="9">IF(ISERR(V27/U27),"",V27/U27)</f>
        <v>0</v>
      </c>
      <c r="X27" s="22">
        <f t="shared" ref="X27" si="10">MIN(Q27,U27)</f>
        <v>500</v>
      </c>
      <c r="Y27" s="34">
        <f t="shared" ref="Y27" si="11">X27*S27</f>
        <v>500</v>
      </c>
      <c r="AA27" s="29"/>
    </row>
    <row r="28" spans="1:27" s="10" customFormat="1" ht="36" customHeight="1" x14ac:dyDescent="0.25">
      <c r="A28" s="28" t="s">
        <v>31</v>
      </c>
      <c r="B28" s="28" t="s">
        <v>31</v>
      </c>
      <c r="C28" s="28" t="s">
        <v>31</v>
      </c>
      <c r="D28" s="28" t="s">
        <v>31</v>
      </c>
      <c r="E28" s="30" t="s">
        <v>42</v>
      </c>
      <c r="F28" s="30" t="s">
        <v>41</v>
      </c>
      <c r="G28" s="26" t="s">
        <v>43</v>
      </c>
      <c r="H28" s="25">
        <v>19</v>
      </c>
      <c r="I28" s="69" t="s">
        <v>59</v>
      </c>
      <c r="J28" s="70"/>
      <c r="K28" s="21">
        <f>6*300</f>
        <v>1800</v>
      </c>
      <c r="L28" s="21">
        <f>6*400</f>
        <v>2400</v>
      </c>
      <c r="M28" s="21">
        <f>6*400</f>
        <v>2400</v>
      </c>
      <c r="N28" s="21"/>
      <c r="O28" s="21"/>
      <c r="P28" s="21"/>
      <c r="Q28" s="21"/>
      <c r="R28" s="21">
        <f t="shared" si="0"/>
        <v>6600</v>
      </c>
      <c r="S28" s="20">
        <v>1</v>
      </c>
      <c r="T28" s="20">
        <v>3</v>
      </c>
      <c r="U28" s="23">
        <f t="shared" si="1"/>
        <v>2200</v>
      </c>
      <c r="V28" s="23">
        <f t="shared" si="2"/>
        <v>346.41</v>
      </c>
      <c r="W28" s="24">
        <f t="shared" si="3"/>
        <v>0.157</v>
      </c>
      <c r="X28" s="22">
        <f t="shared" si="4"/>
        <v>2200</v>
      </c>
      <c r="Y28" s="34">
        <f t="shared" si="5"/>
        <v>2200</v>
      </c>
      <c r="AA28" s="29"/>
    </row>
    <row r="29" spans="1:27" s="7" customFormat="1" ht="22.5" customHeight="1" x14ac:dyDescent="0.2">
      <c r="B29" s="15"/>
      <c r="C29" s="15"/>
      <c r="D29" s="15"/>
      <c r="E29" s="15"/>
      <c r="F29" s="15"/>
      <c r="G29" s="15"/>
      <c r="H29" s="59" t="s">
        <v>20</v>
      </c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1"/>
      <c r="Y29" s="1">
        <f>SUM(Y10:Y28)</f>
        <v>144583.32</v>
      </c>
      <c r="AA29" s="32"/>
    </row>
    <row r="30" spans="1:27" s="7" customFormat="1" ht="22.5" customHeight="1" x14ac:dyDescent="0.2">
      <c r="A30" s="16"/>
      <c r="B30" s="16"/>
      <c r="C30" s="16"/>
      <c r="D30" s="16"/>
      <c r="E30" s="16"/>
      <c r="F30" s="16"/>
      <c r="G30" s="16"/>
      <c r="H30" s="59" t="s">
        <v>30</v>
      </c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1"/>
      <c r="Y30" s="35">
        <v>141250</v>
      </c>
      <c r="AA30" s="32"/>
    </row>
    <row r="31" spans="1:27" s="7" customFormat="1" ht="60.75" customHeight="1" x14ac:dyDescent="0.25">
      <c r="A31" s="64" t="s">
        <v>25</v>
      </c>
      <c r="B31" s="64"/>
      <c r="C31" s="64"/>
      <c r="D31" s="64"/>
      <c r="E31" s="64"/>
      <c r="F31" s="64"/>
      <c r="G31" s="64"/>
      <c r="J31" s="63" t="s">
        <v>17</v>
      </c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AA31" s="32"/>
    </row>
    <row r="32" spans="1:27" s="7" customFormat="1" ht="32.25" customHeight="1" x14ac:dyDescent="0.25">
      <c r="A32" s="56" t="s">
        <v>26</v>
      </c>
      <c r="B32" s="56"/>
      <c r="C32" s="56"/>
      <c r="D32" s="56"/>
      <c r="E32" s="56"/>
      <c r="F32" s="56"/>
      <c r="G32" s="56"/>
      <c r="J32" s="56" t="s">
        <v>32</v>
      </c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AA32" s="32"/>
    </row>
    <row r="33" spans="1:25" ht="94.5" customHeight="1" x14ac:dyDescent="0.25">
      <c r="A33" s="56"/>
      <c r="B33" s="56"/>
      <c r="C33" s="56"/>
      <c r="D33" s="56"/>
      <c r="E33" s="56"/>
      <c r="F33" s="56"/>
      <c r="G33" s="56"/>
      <c r="J33" s="55" t="s">
        <v>21</v>
      </c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</row>
    <row r="35" spans="1:25" x14ac:dyDescent="0.25">
      <c r="B35" s="14"/>
    </row>
  </sheetData>
  <mergeCells count="50">
    <mergeCell ref="I19:J19"/>
    <mergeCell ref="I28:J28"/>
    <mergeCell ref="I21:J21"/>
    <mergeCell ref="I22:J22"/>
    <mergeCell ref="I23:J23"/>
    <mergeCell ref="I24:J24"/>
    <mergeCell ref="I25:J25"/>
    <mergeCell ref="I26:J26"/>
    <mergeCell ref="I14:J14"/>
    <mergeCell ref="I15:J15"/>
    <mergeCell ref="I16:J16"/>
    <mergeCell ref="I17:J17"/>
    <mergeCell ref="I18:J18"/>
    <mergeCell ref="Y7:Y8"/>
    <mergeCell ref="I10:J10"/>
    <mergeCell ref="I11:J11"/>
    <mergeCell ref="I12:J12"/>
    <mergeCell ref="I13:J13"/>
    <mergeCell ref="K7:O7"/>
    <mergeCell ref="A8:A9"/>
    <mergeCell ref="B8:B9"/>
    <mergeCell ref="C8:C9"/>
    <mergeCell ref="J33:Y33"/>
    <mergeCell ref="A32:G33"/>
    <mergeCell ref="I9:J9"/>
    <mergeCell ref="H29:X29"/>
    <mergeCell ref="G7:G9"/>
    <mergeCell ref="J31:Y31"/>
    <mergeCell ref="J32:Y32"/>
    <mergeCell ref="A31:G31"/>
    <mergeCell ref="H30:X30"/>
    <mergeCell ref="A7:B7"/>
    <mergeCell ref="I7:J8"/>
    <mergeCell ref="I27:J27"/>
    <mergeCell ref="I20:J20"/>
    <mergeCell ref="G1:Y4"/>
    <mergeCell ref="G5:Y6"/>
    <mergeCell ref="U7:W7"/>
    <mergeCell ref="D8:D9"/>
    <mergeCell ref="R7:R8"/>
    <mergeCell ref="P7:P8"/>
    <mergeCell ref="X7:X8"/>
    <mergeCell ref="S7:S8"/>
    <mergeCell ref="E8:E9"/>
    <mergeCell ref="C7:D7"/>
    <mergeCell ref="H7:H8"/>
    <mergeCell ref="T7:T8"/>
    <mergeCell ref="Q7:Q8"/>
    <mergeCell ref="F8:F9"/>
    <mergeCell ref="E7:F7"/>
  </mergeCells>
  <pageMargins left="0.23622047244094491" right="0.23622047244094491" top="0.74803149606299213" bottom="0.74803149606299213" header="0.31496062992125984" footer="0.31496062992125984"/>
  <pageSetup paperSize="9" scale="4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ARM-MSI-7r</cp:lastModifiedBy>
  <cp:lastPrinted>2026-04-16T11:02:30Z</cp:lastPrinted>
  <dcterms:created xsi:type="dcterms:W3CDTF">2011-08-15T06:57:36Z</dcterms:created>
  <dcterms:modified xsi:type="dcterms:W3CDTF">2026-04-16T11:31:30Z</dcterms:modified>
</cp:coreProperties>
</file>