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\\srvbuh\Tk503-1\223-фз\Договоры\2026\-эл.магазин-столы в каб. 503.505\"/>
    </mc:Choice>
  </mc:AlternateContent>
  <xr:revisionPtr revIDLastSave="0" documentId="13_ncr:1_{E3D2520A-94BB-43FF-B049-F44761BB63B0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0" i="1" l="1"/>
  <c r="M9" i="1"/>
  <c r="N9" i="1" s="1"/>
  <c r="O9" i="1" s="1"/>
  <c r="P9" i="1" s="1"/>
  <c r="J9" i="1"/>
  <c r="K9" i="1" s="1"/>
  <c r="L9" i="1" s="1"/>
  <c r="M8" i="1"/>
  <c r="N8" i="1" s="1"/>
  <c r="O8" i="1" s="1"/>
  <c r="P8" i="1" s="1"/>
  <c r="J8" i="1"/>
  <c r="K8" i="1" s="1"/>
  <c r="L8" i="1" s="1"/>
  <c r="M7" i="1"/>
  <c r="N7" i="1" s="1"/>
  <c r="O7" i="1" s="1"/>
  <c r="P7" i="1" s="1"/>
  <c r="J7" i="1"/>
  <c r="K7" i="1" s="1"/>
  <c r="L7" i="1" s="1"/>
  <c r="M6" i="1" l="1"/>
  <c r="N6" i="1" s="1"/>
  <c r="O6" i="1" s="1"/>
  <c r="P6" i="1" s="1"/>
  <c r="P10" i="1" s="1"/>
  <c r="J6" i="1"/>
  <c r="K6" i="1" s="1"/>
  <c r="L6" i="1" s="1"/>
  <c r="L10" i="1" s="1"/>
</calcChain>
</file>

<file path=xl/sharedStrings.xml><?xml version="1.0" encoding="utf-8"?>
<sst xmlns="http://schemas.openxmlformats.org/spreadsheetml/2006/main" count="36" uniqueCount="34">
  <si>
    <t xml:space="preserve"> ОБОСНОВАНИЕ НАЧАЛЬНОЙ (МАКСИМАЛЬНОЙ) ЦЕНЫ МУНИЦИПАЛЬНОГО КОНТРАКТА</t>
  </si>
  <si>
    <t>Начальная (максимальная) цена контракта (договора) определяется и обосновывается Заказчиком посредством применения метода сопоставимых рыночных цен (анализа рынка), согласно Приказа Минэкономразвития России от 02.10.2013 № 567 и статьей 22 ФЗ № 44.</t>
  </si>
  <si>
    <t>№</t>
  </si>
  <si>
    <t>Наименование предмета контракта</t>
  </si>
  <si>
    <t>Ед. изм</t>
  </si>
  <si>
    <t>Кол-во</t>
  </si>
  <si>
    <t>Номер источника ценовой информации (ИЦИ №i) и цена единицы товара, работы, услуги, представленная i-тым ИЦИ (Цi), руб.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</si>
  <si>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</si>
  <si>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</si>
  <si>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</si>
  <si>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</si>
  <si>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</si>
  <si>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</si>
  <si>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</si>
  <si>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</si>
  <si>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</si>
  <si>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Н(М)ЦК контракта с учетом округления цены за единицу (руб.)</t>
  </si>
  <si>
    <t>В результате проведенного расчета Н(М)ЦК  контракта составила:</t>
  </si>
  <si>
    <t>рублей</t>
  </si>
  <si>
    <t>Расчет Н(М)ЦК  произвел:</t>
  </si>
  <si>
    <t>Старший специалист по закупкам</t>
  </si>
  <si>
    <t>Албегова Ирина Гельевна</t>
  </si>
  <si>
    <t>Заказчик:</t>
  </si>
  <si>
    <t>СПб ГБУК "Академический театр Комедии им. Н.П. Акимова"</t>
  </si>
  <si>
    <t>шт</t>
  </si>
  <si>
    <t>ИЦИ №1
Вх. №200 от 15.04.2026</t>
  </si>
  <si>
    <t>ИЦИ №2
Вх. №201 от 15.04.2026</t>
  </si>
  <si>
    <t>ИЦИ №3
Вх. №202 от 15.04.2026</t>
  </si>
  <si>
    <t>ИЦИ №4
Вх. №203 от 15.04.2026</t>
  </si>
  <si>
    <t>Рабочее место с тумбой правое 140х160х74</t>
  </si>
  <si>
    <t>Рабочее место с тумбой правое 160х160х74</t>
  </si>
  <si>
    <t>Доставка</t>
  </si>
  <si>
    <t>Сборка</t>
  </si>
  <si>
    <t>усл. 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</si>
</sst>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rgb="FF33333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2" borderId="0" xfId="0" applyFont="1" applyFill="1" applyAlignment="1">
      <alignment vertical="center" wrapText="1"/>
    </xf>
    <xf numFmtId="0" fontId="5" fillId="0" borderId="0" xfId="0" applyFont="1"/>
    <xf numFmtId="0" fontId="6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4" fontId="8" fillId="0" borderId="7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top" wrapText="1"/>
    </xf>
    <xf numFmtId="4" fontId="8" fillId="0" borderId="7" xfId="0" applyNumberFormat="1" applyFont="1" applyBorder="1" applyAlignment="1">
      <alignment horizontal="center" vertical="center"/>
    </xf>
    <xf numFmtId="4" fontId="6" fillId="0" borderId="7" xfId="0" applyNumberFormat="1" applyFont="1" applyBorder="1" applyAlignment="1">
      <alignment vertical="center" wrapText="1"/>
    </xf>
    <xf numFmtId="4" fontId="6" fillId="3" borderId="7" xfId="0" applyNumberFormat="1" applyFont="1" applyFill="1" applyBorder="1" applyAlignment="1">
      <alignment vertical="center" wrapText="1"/>
    </xf>
    <xf numFmtId="4" fontId="6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wrapText="1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9" fillId="0" borderId="0" xfId="0" applyFont="1" applyAlignment="1" applyProtection="1">
      <alignment vertical="center"/>
      <protection locked="0"/>
    </xf>
    <xf numFmtId="4" fontId="8" fillId="0" borderId="7" xfId="0" applyNumberFormat="1" applyFont="1" applyFill="1" applyBorder="1" applyAlignment="1">
      <alignment horizontal="center" vertical="center" wrapText="1"/>
    </xf>
    <xf numFmtId="1" fontId="8" fillId="0" borderId="7" xfId="0" applyNumberFormat="1" applyFont="1" applyBorder="1" applyAlignment="1">
      <alignment horizontal="center" vertical="center" wrapText="1"/>
    </xf>
    <xf numFmtId="1" fontId="8" fillId="0" borderId="3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top" wrapText="1"/>
    </xf>
    <xf numFmtId="2" fontId="4" fillId="0" borderId="4" xfId="0" applyNumberFormat="1" applyFont="1" applyBorder="1" applyAlignment="1">
      <alignment horizontal="center" vertical="top" wrapText="1"/>
    </xf>
    <xf numFmtId="2" fontId="4" fillId="0" borderId="5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6"/>
  <sheetViews>
    <sheetView tabSelected="1" workbookViewId="0">
      <selection activeCell="B9" sqref="B9"/>
    </sheetView>
  </sheetViews>
  <sheetFormatPr defaultRowHeight="15" x14ac:dyDescent="0.25"/>
  <cols>
    <col min="2" max="2" width="42.7109375" customWidth="1"/>
    <col min="10" max="10" width="16.28515625" customWidth="1"/>
    <col min="13" max="13" width="29.85546875" customWidth="1"/>
    <col min="16" max="16" width="18.140625" customWidth="1"/>
  </cols>
  <sheetData>
    <row r="1" spans="1:17" ht="15.75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7" ht="15.75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1"/>
      <c r="Q2" s="1"/>
    </row>
    <row r="3" spans="1:17" ht="18" customHeight="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6"/>
      <c r="Q3" s="36"/>
    </row>
    <row r="4" spans="1:17" ht="57" customHeight="1" x14ac:dyDescent="0.25">
      <c r="A4" s="37" t="s">
        <v>2</v>
      </c>
      <c r="B4" s="37" t="s">
        <v>3</v>
      </c>
      <c r="C4" s="37" t="s">
        <v>4</v>
      </c>
      <c r="D4" s="37" t="s">
        <v>5</v>
      </c>
      <c r="E4" s="40" t="s">
        <v>6</v>
      </c>
      <c r="F4" s="41"/>
      <c r="G4" s="41"/>
      <c r="H4" s="41"/>
      <c r="I4" s="42"/>
      <c r="J4" s="43" t="s">
        <v>7</v>
      </c>
      <c r="K4" s="44"/>
      <c r="L4" s="45"/>
      <c r="M4" s="46" t="s">
        <v>8</v>
      </c>
      <c r="N4" s="47"/>
      <c r="O4" s="47"/>
      <c r="P4" s="48"/>
      <c r="Q4" s="2"/>
    </row>
    <row r="5" spans="1:17" ht="137.25" customHeight="1" thickBot="1" x14ac:dyDescent="0.3">
      <c r="A5" s="38"/>
      <c r="B5" s="39"/>
      <c r="C5" s="38"/>
      <c r="D5" s="38"/>
      <c r="E5" s="3" t="s">
        <v>25</v>
      </c>
      <c r="F5" s="3" t="s">
        <v>26</v>
      </c>
      <c r="G5" s="3" t="s">
        <v>27</v>
      </c>
      <c r="H5" s="3" t="s">
        <v>28</v>
      </c>
      <c r="I5" s="4" t="s">
        <v>9</v>
      </c>
      <c r="J5" s="5" t="s">
        <v>10</v>
      </c>
      <c r="K5" s="5" t="s">
        <v>11</v>
      </c>
      <c r="L5" s="5" t="s">
        <v>12</v>
      </c>
      <c r="M5" s="6" t="s">
        <v>13</v>
      </c>
      <c r="N5" s="5" t="s">
        <v>14</v>
      </c>
      <c r="O5" s="5" t="s">
        <v>15</v>
      </c>
      <c r="P5" s="5" t="s">
        <v>16</v>
      </c>
      <c r="Q5" s="2"/>
    </row>
    <row r="6" spans="1:17" ht="30.75" customHeight="1" thickBot="1" x14ac:dyDescent="0.3">
      <c r="A6" s="26">
        <v>1</v>
      </c>
      <c r="B6" s="29" t="s">
        <v>29</v>
      </c>
      <c r="C6" s="27" t="s">
        <v>24</v>
      </c>
      <c r="D6" s="25">
        <v>1</v>
      </c>
      <c r="E6" s="24">
        <v>32370</v>
      </c>
      <c r="F6" s="24">
        <v>44155</v>
      </c>
      <c r="G6" s="24">
        <v>34529.040000000001</v>
      </c>
      <c r="H6" s="7">
        <v>34197</v>
      </c>
      <c r="I6" s="8"/>
      <c r="J6" s="7">
        <f>AVERAGE(E6:H6)</f>
        <v>36312.76</v>
      </c>
      <c r="K6" s="9">
        <f>SQRT(((SUM((POWER(H6-J6,2)),(POWER(G6-J6,2)),(POWER(F6-J6,2)),(POWER(E6-J6,2)))/(COLUMNS(E6:H6)-1))))</f>
        <v>5313.635982112437</v>
      </c>
      <c r="L6" s="9">
        <f>K6/J6*100</f>
        <v>14.632971941853048</v>
      </c>
      <c r="M6" s="7">
        <f>((D6/4)*(SUM(E6:H6)))</f>
        <v>36312.76</v>
      </c>
      <c r="N6" s="7">
        <f>M6/D6</f>
        <v>36312.76</v>
      </c>
      <c r="O6" s="7">
        <f>ROUNDUP(N6,2)</f>
        <v>36312.76</v>
      </c>
      <c r="P6" s="7">
        <f>O6*D6</f>
        <v>36312.76</v>
      </c>
      <c r="Q6" s="2"/>
    </row>
    <row r="7" spans="1:17" ht="45" customHeight="1" thickBot="1" x14ac:dyDescent="0.3">
      <c r="A7" s="26">
        <v>2</v>
      </c>
      <c r="B7" s="30" t="s">
        <v>30</v>
      </c>
      <c r="C7" s="27" t="s">
        <v>24</v>
      </c>
      <c r="D7" s="25">
        <v>2</v>
      </c>
      <c r="E7" s="24">
        <v>33750</v>
      </c>
      <c r="F7" s="24">
        <v>45235</v>
      </c>
      <c r="G7" s="24">
        <v>35935.199999999997</v>
      </c>
      <c r="H7" s="7">
        <v>35321</v>
      </c>
      <c r="I7" s="8"/>
      <c r="J7" s="7">
        <f t="shared" ref="J7:J9" si="0">AVERAGE(E7:H7)</f>
        <v>37560.300000000003</v>
      </c>
      <c r="K7" s="9">
        <f t="shared" ref="K7:K9" si="1">SQRT(((SUM((POWER(H7-J7,2)),(POWER(G7-J7,2)),(POWER(F7-J7,2)),(POWER(E7-J7,2)))/(COLUMNS(E7:H7)-1))))</f>
        <v>5198.5517431941244</v>
      </c>
      <c r="L7" s="9">
        <f t="shared" ref="L7:L9" si="2">K7/J7*100</f>
        <v>13.840549045652256</v>
      </c>
      <c r="M7" s="7">
        <f t="shared" ref="M7:M9" si="3">((D7/4)*(SUM(E7:H7)))</f>
        <v>75120.600000000006</v>
      </c>
      <c r="N7" s="7">
        <f t="shared" ref="N7:N9" si="4">M7/D7</f>
        <v>37560.300000000003</v>
      </c>
      <c r="O7" s="7">
        <f t="shared" ref="O7:O9" si="5">ROUNDUP(N7,2)</f>
        <v>37560.300000000003</v>
      </c>
      <c r="P7" s="7">
        <f t="shared" ref="P7:P9" si="6">O7*D7</f>
        <v>75120.600000000006</v>
      </c>
      <c r="Q7" s="2"/>
    </row>
    <row r="8" spans="1:17" ht="30.75" customHeight="1" thickBot="1" x14ac:dyDescent="0.3">
      <c r="A8" s="26">
        <v>3</v>
      </c>
      <c r="B8" s="30" t="s">
        <v>31</v>
      </c>
      <c r="C8" s="27" t="s">
        <v>33</v>
      </c>
      <c r="D8" s="25">
        <v>1</v>
      </c>
      <c r="E8" s="24">
        <v>1500</v>
      </c>
      <c r="F8" s="24">
        <v>1450</v>
      </c>
      <c r="G8" s="24">
        <v>990</v>
      </c>
      <c r="H8" s="7">
        <v>0</v>
      </c>
      <c r="I8" s="8"/>
      <c r="J8" s="7">
        <f t="shared" si="0"/>
        <v>985</v>
      </c>
      <c r="K8" s="9">
        <f t="shared" si="1"/>
        <v>695.62921157754727</v>
      </c>
      <c r="L8" s="9">
        <f t="shared" si="2"/>
        <v>70.622254982492109</v>
      </c>
      <c r="M8" s="7">
        <f t="shared" si="3"/>
        <v>985</v>
      </c>
      <c r="N8" s="7">
        <f t="shared" si="4"/>
        <v>985</v>
      </c>
      <c r="O8" s="7">
        <f t="shared" si="5"/>
        <v>985</v>
      </c>
      <c r="P8" s="7">
        <f t="shared" si="6"/>
        <v>985</v>
      </c>
      <c r="Q8" s="2"/>
    </row>
    <row r="9" spans="1:17" ht="30.75" customHeight="1" thickBot="1" x14ac:dyDescent="0.3">
      <c r="A9" s="26">
        <v>4</v>
      </c>
      <c r="B9" s="30" t="s">
        <v>32</v>
      </c>
      <c r="C9" s="27" t="s">
        <v>33</v>
      </c>
      <c r="D9" s="25">
        <v>1</v>
      </c>
      <c r="E9" s="24">
        <v>5900</v>
      </c>
      <c r="F9" s="24">
        <v>12789.38</v>
      </c>
      <c r="G9" s="24">
        <v>7447</v>
      </c>
      <c r="H9" s="7">
        <v>5241.95</v>
      </c>
      <c r="I9" s="8"/>
      <c r="J9" s="7">
        <f t="shared" si="0"/>
        <v>7844.5824999999995</v>
      </c>
      <c r="K9" s="9">
        <f t="shared" si="1"/>
        <v>3423.6525909071147</v>
      </c>
      <c r="L9" s="9">
        <f t="shared" si="2"/>
        <v>43.643528395642662</v>
      </c>
      <c r="M9" s="7">
        <f t="shared" si="3"/>
        <v>7844.5824999999995</v>
      </c>
      <c r="N9" s="7">
        <f t="shared" si="4"/>
        <v>7844.5824999999995</v>
      </c>
      <c r="O9" s="7">
        <f t="shared" si="5"/>
        <v>7844.59</v>
      </c>
      <c r="P9" s="7">
        <f t="shared" si="6"/>
        <v>7844.59</v>
      </c>
      <c r="Q9" s="2"/>
    </row>
    <row r="10" spans="1:17" x14ac:dyDescent="0.25">
      <c r="A10" s="10"/>
      <c r="B10" s="28"/>
      <c r="C10" s="10"/>
      <c r="D10" s="10">
        <f>SUM(D6:D9)</f>
        <v>5</v>
      </c>
      <c r="E10" s="10"/>
      <c r="F10" s="10"/>
      <c r="G10" s="11"/>
      <c r="H10" s="10"/>
      <c r="I10" s="10"/>
      <c r="J10" s="10"/>
      <c r="K10" s="10"/>
      <c r="L10" s="12">
        <f>SUM(L6:L6)/3</f>
        <v>4.8776573139510164</v>
      </c>
      <c r="M10" s="10"/>
      <c r="N10" s="10"/>
      <c r="O10" s="10"/>
      <c r="P10" s="12">
        <f>SUM(P6:P9)</f>
        <v>120262.95000000001</v>
      </c>
      <c r="Q10" s="13"/>
    </row>
    <row r="11" spans="1:17" ht="15.75" x14ac:dyDescent="0.25">
      <c r="A11" s="31" t="s">
        <v>17</v>
      </c>
      <c r="B11" s="31"/>
      <c r="C11" s="31"/>
      <c r="D11" s="31"/>
      <c r="E11" s="31"/>
      <c r="F11" s="31"/>
      <c r="G11" s="31"/>
      <c r="H11" s="31"/>
      <c r="I11" s="31"/>
      <c r="J11" s="12">
        <v>120262.95000000001</v>
      </c>
      <c r="K11" s="15" t="s">
        <v>18</v>
      </c>
      <c r="L11" s="15"/>
      <c r="M11" s="15"/>
      <c r="N11" s="15"/>
      <c r="O11" s="15"/>
      <c r="P11" s="16"/>
      <c r="Q11" s="17"/>
    </row>
    <row r="12" spans="1:17" ht="15.75" x14ac:dyDescent="0.25">
      <c r="A12" s="31"/>
      <c r="B12" s="31"/>
      <c r="C12" s="31"/>
      <c r="D12" s="31"/>
      <c r="E12" s="31"/>
      <c r="F12" s="31"/>
      <c r="G12" s="31"/>
      <c r="H12" s="31"/>
      <c r="I12" s="14"/>
      <c r="J12" s="15"/>
      <c r="K12" s="15"/>
      <c r="L12" s="15"/>
      <c r="M12" s="15"/>
      <c r="N12" s="15"/>
      <c r="O12" s="16"/>
      <c r="P12" s="17"/>
      <c r="Q12" s="17"/>
    </row>
    <row r="13" spans="1:17" ht="15.75" x14ac:dyDescent="0.25">
      <c r="A13" s="32" t="s">
        <v>19</v>
      </c>
      <c r="B13" s="32"/>
      <c r="C13" s="18" t="s">
        <v>20</v>
      </c>
      <c r="D13" s="18"/>
      <c r="E13" s="18"/>
      <c r="F13" s="18"/>
      <c r="G13" s="18"/>
      <c r="H13" s="2"/>
      <c r="I13" s="2"/>
      <c r="J13" s="18"/>
      <c r="K13" s="18" t="s">
        <v>21</v>
      </c>
      <c r="L13" s="2"/>
      <c r="M13" s="15"/>
      <c r="N13" s="15"/>
      <c r="O13" s="16"/>
      <c r="P13" s="17"/>
      <c r="Q13" s="17"/>
    </row>
    <row r="14" spans="1:17" ht="15.75" x14ac:dyDescent="0.25">
      <c r="A14" s="19"/>
      <c r="B14" s="19"/>
      <c r="C14" s="19"/>
      <c r="D14" s="18"/>
      <c r="E14" s="20"/>
      <c r="F14" s="21"/>
      <c r="G14" s="22"/>
      <c r="H14" s="23"/>
      <c r="I14" s="23"/>
      <c r="J14" s="23"/>
      <c r="K14" s="23"/>
      <c r="L14" s="23"/>
      <c r="M14" s="2"/>
      <c r="N14" s="2"/>
      <c r="O14" s="2"/>
      <c r="P14" s="2"/>
      <c r="Q14" s="2"/>
    </row>
    <row r="15" spans="1:17" ht="15.75" x14ac:dyDescent="0.25">
      <c r="A15" s="19"/>
      <c r="B15" s="19"/>
      <c r="C15" s="19"/>
      <c r="D15" s="18"/>
      <c r="E15" s="20"/>
      <c r="F15" s="21"/>
      <c r="G15" s="22"/>
      <c r="H15" s="23"/>
      <c r="I15" s="23"/>
      <c r="J15" s="23"/>
      <c r="K15" s="23"/>
      <c r="L15" s="23"/>
      <c r="M15" s="23"/>
      <c r="N15" s="23"/>
      <c r="O15" s="23"/>
      <c r="P15" s="23"/>
      <c r="Q15" s="23"/>
    </row>
    <row r="16" spans="1:17" ht="15.75" x14ac:dyDescent="0.25">
      <c r="A16" s="32" t="s">
        <v>22</v>
      </c>
      <c r="B16" s="32"/>
      <c r="C16" s="18"/>
      <c r="D16" s="18" t="s">
        <v>23</v>
      </c>
      <c r="E16" s="18"/>
      <c r="F16" s="18"/>
      <c r="G16" s="18"/>
      <c r="H16" s="18"/>
      <c r="I16" s="18"/>
      <c r="J16" s="18"/>
      <c r="K16" s="2"/>
      <c r="L16" s="2"/>
      <c r="M16" s="23"/>
      <c r="N16" s="23"/>
      <c r="O16" s="23"/>
      <c r="P16" s="23"/>
      <c r="Q16" s="23"/>
    </row>
  </sheetData>
  <mergeCells count="14">
    <mergeCell ref="A11:I11"/>
    <mergeCell ref="A12:H12"/>
    <mergeCell ref="A13:B13"/>
    <mergeCell ref="A16:B16"/>
    <mergeCell ref="A1:Q1"/>
    <mergeCell ref="A2:O2"/>
    <mergeCell ref="A3:Q3"/>
    <mergeCell ref="A4:A5"/>
    <mergeCell ref="B4:B5"/>
    <mergeCell ref="C4:C5"/>
    <mergeCell ref="D4:D5"/>
    <mergeCell ref="E4:I4"/>
    <mergeCell ref="J4:L4"/>
    <mergeCell ref="M4:P4"/>
  </mergeCells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 Албегова</dc:creator>
  <cp:lastModifiedBy>Ирина Албегова</cp:lastModifiedBy>
  <cp:lastPrinted>2026-04-16T12:49:18Z</cp:lastPrinted>
  <dcterms:created xsi:type="dcterms:W3CDTF">2015-06-05T18:19:34Z</dcterms:created>
  <dcterms:modified xsi:type="dcterms:W3CDTF">2026-04-16T12:49:19Z</dcterms:modified>
</cp:coreProperties>
</file>