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Свидетельства\"/>
    </mc:Choice>
  </mc:AlternateContent>
  <xr:revisionPtr revIDLastSave="0" documentId="13_ncr:1_{2231ACC3-055D-40AF-A4BE-BF810435F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1" r:id="rId1"/>
  </sheets>
  <definedNames>
    <definedName name="_xlnm.Print_Area" localSheetId="0">НМЦК!$A$1:$O$17</definedName>
  </definedNames>
  <calcPr calcId="191029"/>
</workbook>
</file>

<file path=xl/calcChain.xml><?xml version="1.0" encoding="utf-8"?>
<calcChain xmlns="http://schemas.openxmlformats.org/spreadsheetml/2006/main">
  <c r="K12" i="1" l="1"/>
  <c r="L12" i="1" s="1"/>
  <c r="M12" i="1" s="1"/>
  <c r="N12" i="1" s="1"/>
  <c r="H12" i="1"/>
  <c r="I12" i="1" s="1"/>
  <c r="J12" i="1" s="1"/>
  <c r="K8" i="1"/>
  <c r="L8" i="1" s="1"/>
  <c r="M8" i="1" s="1"/>
  <c r="N8" i="1" s="1"/>
  <c r="H8" i="1"/>
  <c r="I8" i="1" s="1"/>
  <c r="J8" i="1" s="1"/>
  <c r="K7" i="1"/>
  <c r="L7" i="1" s="1"/>
  <c r="M7" i="1" s="1"/>
  <c r="N7" i="1" s="1"/>
  <c r="H7" i="1"/>
  <c r="I7" i="1" s="1"/>
  <c r="J7" i="1" s="1"/>
  <c r="K6" i="1"/>
  <c r="L6" i="1" s="1"/>
  <c r="M6" i="1" s="1"/>
  <c r="N6" i="1" s="1"/>
  <c r="H6" i="1"/>
  <c r="I6" i="1" s="1"/>
  <c r="J6" i="1" s="1"/>
  <c r="K5" i="1"/>
  <c r="L5" i="1" s="1"/>
  <c r="M5" i="1" s="1"/>
  <c r="N5" i="1" s="1"/>
  <c r="H5" i="1"/>
  <c r="I5" i="1" s="1"/>
  <c r="J5" i="1" s="1"/>
  <c r="K10" i="1"/>
  <c r="L10" i="1" s="1"/>
  <c r="M10" i="1" s="1"/>
  <c r="N10" i="1" s="1"/>
  <c r="H10" i="1"/>
  <c r="I10" i="1" s="1"/>
  <c r="J10" i="1" s="1"/>
  <c r="K9" i="1"/>
  <c r="L9" i="1" s="1"/>
  <c r="M9" i="1" s="1"/>
  <c r="N9" i="1" s="1"/>
  <c r="H9" i="1"/>
  <c r="I9" i="1" s="1"/>
  <c r="J9" i="1" s="1"/>
  <c r="K13" i="1"/>
  <c r="L13" i="1" s="1"/>
  <c r="M13" i="1" s="1"/>
  <c r="N13" i="1" s="1"/>
  <c r="H13" i="1"/>
  <c r="I13" i="1" s="1"/>
  <c r="J13" i="1" s="1"/>
  <c r="K11" i="1"/>
  <c r="L11" i="1" s="1"/>
  <c r="M11" i="1" s="1"/>
  <c r="N11" i="1" s="1"/>
  <c r="H11" i="1"/>
  <c r="I11" i="1" s="1"/>
  <c r="J11" i="1" s="1"/>
</calcChain>
</file>

<file path=xl/sharedStrings.xml><?xml version="1.0" encoding="utf-8"?>
<sst xmlns="http://schemas.openxmlformats.org/spreadsheetml/2006/main" count="48" uniqueCount="40">
  <si>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</si>
  <si>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</si>
  <si>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</si>
  <si>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</si>
  <si>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</si>
  <si>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</si>
  <si>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</si>
  <si>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</si>
  <si>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</si>
  <si>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</si>
  <si>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НМЦК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</si>
  <si>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</si>
  <si>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</si>
  <si>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</si>
  <si>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 xml:space="preserve">Исполнитель Куринская Виктория Симоновна </t>
  </si>
  <si>
    <t>НМЦК  с учетом округления цены за единицу (руб.)</t>
  </si>
  <si>
    <t>8 911 273 36 07</t>
  </si>
  <si>
    <t>НМЦК, определяемая методом сопоставимых рыночных цен (анализа рынка) (иной метод)</t>
  </si>
  <si>
    <t xml:space="preserve">Наименование </t>
  </si>
  <si>
    <t>Расчет НМЦК методом сопоставимых рыночных цен (анализа рынка)</t>
  </si>
  <si>
    <t>Твердая обложка свидетельства об освоении дополнительных предпрофессиональных программ в области искусств</t>
  </si>
  <si>
    <t>Свидетельство об освоении дополнительной общеразвивающей программы в области изобразительного искусства (общее)</t>
  </si>
  <si>
    <t>Свидетельство об освоении дополнительной общеразвивающей программы в области изобразительного искусства (общее) с отличием</t>
  </si>
  <si>
    <t>Свидетельство об освоении дополнительной общеразвивающей программы в области изобразительного искусства (общее) краткий курс</t>
  </si>
  <si>
    <t xml:space="preserve">Свидетельство об освоении дополнительной общеразвивающей программы в области изобразительного искусства (общее) краткий курс с отличием </t>
  </si>
  <si>
    <t>Свидетельство об освоении дополнительной предпрофессиональной программы в области искусств (живопись)
8 классов</t>
  </si>
  <si>
    <t>Свидетельство об освоении дополнительной предпрофессиональной программы в области искусств (живопись)
8 классов с отличием</t>
  </si>
  <si>
    <t>Свидетельство об освоении дополнительной предпрофессиональной программы в области искусств (живопись)
9 классов</t>
  </si>
  <si>
    <t>Свидетельство об освоении дополнительной предпрофессиональной программы в области искусств (живопись)
9 классов с отличием</t>
  </si>
  <si>
    <t>2</t>
  </si>
  <si>
    <t>3</t>
  </si>
  <si>
    <t>4</t>
  </si>
  <si>
    <t>5</t>
  </si>
  <si>
    <t>6</t>
  </si>
  <si>
    <t>7</t>
  </si>
  <si>
    <t>8</t>
  </si>
  <si>
    <t>9</t>
  </si>
  <si>
    <t>ШТ</t>
  </si>
  <si>
    <t xml:space="preserve">Расчёт выполнен в соответствии с требованиями статьи 22 N 44-ФЗ "О контрактной системе в сфере закупок товаров, работ, услуг для обеспечения государственных и муниципальных нужд" и Методическими рекомендациями, утвержденными Приказом МЭР РФ от 02.10.2013 г №567.    
Метод, используемый при расчете: Метод соспоставимых рыночных цен (анализа рынка).  
Ограничения и запреты, установленные ПП РФ от 23 декабря 2024 г. N 1875, отсутствуют. 
В целях получения информации о рыночных ценах заказчиком направлены запросы о предоставлении ценовой информации 10 поставщикам, обладающим опытом поставки аналогичных товаров. В адрес заказчика поступило 3 коммерческих предложения. Цены предложений, используемых для расчета являются однородными, коэффициент вариации не превышает 33%.  Информация представлена в таблице.
Расчет цены  осуществлен в соответствии с Методическими рекомендациями на основании информации о рыночных ценах товара по формуле:
где: - НМЦК, определяемая методом сопоставимых рыночных цен (анализа рынка) (иным методом);
v - количество (объем) закупаемого товара (работы, услуги);
n - количество значений, используемых в расчете;
i - номер источника ценовой информации;
Цi - цена единицы товара, работы, услуги, представленная в источнике с номером i </t>
  </si>
  <si>
    <r>
      <t xml:space="preserve">
</t>
    </r>
    <r>
      <rPr>
        <b/>
        <sz val="12"/>
        <color rgb="FF000000"/>
        <rFont val="Times New Roman"/>
        <family val="1"/>
        <charset val="204"/>
      </rPr>
      <t>Итого: НМЦК закупки составляет 50 503,71 руб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</si>
</sst>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15" x14ac:knownFonts="1">
    <font>
      <sz val="10"/>
      <color rgb="FF000000"/>
      <name val="Calibri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64" fontId="6" fillId="0" borderId="2" xfId="0" applyNumberFormat="1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9" fillId="0" borderId="0" xfId="0" applyFont="1"/>
    <xf numFmtId="0" fontId="11" fillId="0" borderId="0" xfId="0" applyFont="1" applyAlignment="1">
      <alignment vertical="top" wrapText="1"/>
    </xf>
    <xf numFmtId="0" fontId="11" fillId="0" borderId="0" xfId="0" applyFont="1"/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/>
    <xf numFmtId="0" fontId="2" fillId="0" borderId="0" xfId="0" applyFont="1"/>
    <xf numFmtId="165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0" xfId="0" applyFont="1"/>
    <xf numFmtId="0" fontId="9" fillId="0" borderId="2" xfId="0" applyFont="1" applyBorder="1" applyAlignment="1">
      <alignment horizontal="center" vertical="top" wrapText="1"/>
    </xf>
    <xf numFmtId="1" fontId="9" fillId="0" borderId="2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0" fillId="0" borderId="9" xfId="0" applyBorder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3" fillId="0" borderId="5" xfId="0" applyFont="1" applyBorder="1"/>
    <xf numFmtId="0" fontId="3" fillId="0" borderId="6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/>
    </xf>
    <xf numFmtId="0" fontId="5" fillId="0" borderId="3" xfId="0" applyFont="1" applyBorder="1" applyAlignment="1">
      <alignment horizontal="center" vertical="top" wrapText="1"/>
    </xf>
    <xf numFmtId="0" fontId="3" fillId="0" borderId="8" xfId="0" applyFont="1" applyBorder="1"/>
    <xf numFmtId="0" fontId="3" fillId="0" borderId="7" xfId="0" applyFont="1" applyBorder="1"/>
    <xf numFmtId="2" fontId="5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9525</xdr:colOff>
      <xdr:row>3</xdr:row>
      <xdr:rowOff>619125</xdr:rowOff>
    </xdr:from>
    <xdr:ext cx="828675" cy="46672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</xdr:colOff>
      <xdr:row>3</xdr:row>
      <xdr:rowOff>1009650</xdr:rowOff>
    </xdr:from>
    <xdr:ext cx="800100" cy="3524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173131</xdr:colOff>
      <xdr:row>3</xdr:row>
      <xdr:rowOff>1565462</xdr:rowOff>
    </xdr:from>
    <xdr:ext cx="1085850" cy="40005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689602" y="4747933"/>
          <a:ext cx="1085850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3"/>
  <sheetViews>
    <sheetView tabSelected="1" zoomScale="85" zoomScaleNormal="85" workbookViewId="0">
      <selection activeCell="T12" sqref="T12"/>
    </sheetView>
  </sheetViews>
  <sheetFormatPr defaultColWidth="14.42578125" defaultRowHeight="15" customHeight="1" x14ac:dyDescent="0.2"/>
  <cols>
    <col min="1" max="1" width="5.7109375" customWidth="1"/>
    <col min="2" max="2" width="32.5703125" customWidth="1"/>
    <col min="3" max="3" width="8.140625" customWidth="1"/>
    <col min="4" max="4" width="7.5703125" customWidth="1"/>
    <col min="5" max="5" width="11.28515625" customWidth="1"/>
    <col min="6" max="6" width="11.42578125" customWidth="1"/>
    <col min="7" max="7" width="11" customWidth="1"/>
    <col min="8" max="8" width="14.28515625" customWidth="1"/>
    <col min="9" max="9" width="12.85546875" customWidth="1"/>
    <col min="10" max="10" width="13" customWidth="1"/>
    <col min="11" max="11" width="21" customWidth="1"/>
    <col min="12" max="12" width="13.140625" customWidth="1"/>
    <col min="13" max="13" width="13.42578125" customWidth="1"/>
    <col min="14" max="14" width="21.140625" customWidth="1"/>
    <col min="15" max="15" width="3.140625" customWidth="1"/>
    <col min="16" max="16" width="3.85546875" hidden="1" customWidth="1"/>
    <col min="17" max="26" width="8.7109375" customWidth="1"/>
  </cols>
  <sheetData>
    <row r="1" spans="1:14" ht="30.75" customHeight="1" x14ac:dyDescent="0.2">
      <c r="A1" s="32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215.25" customHeight="1" x14ac:dyDescent="0.2">
      <c r="A2" s="34" t="s">
        <v>38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27.75" customHeight="1" x14ac:dyDescent="0.2">
      <c r="A3" s="1">
        <v>1</v>
      </c>
      <c r="B3" s="36" t="s">
        <v>18</v>
      </c>
      <c r="C3" s="36" t="s">
        <v>0</v>
      </c>
      <c r="D3" s="36" t="s">
        <v>1</v>
      </c>
      <c r="E3" s="29" t="s">
        <v>2</v>
      </c>
      <c r="F3" s="30"/>
      <c r="G3" s="31"/>
      <c r="H3" s="39" t="s">
        <v>3</v>
      </c>
      <c r="I3" s="30"/>
      <c r="J3" s="31"/>
      <c r="K3" s="29" t="s">
        <v>17</v>
      </c>
      <c r="L3" s="30"/>
      <c r="M3" s="30"/>
      <c r="N3" s="31"/>
    </row>
    <row r="4" spans="1:14" ht="153.75" customHeight="1" x14ac:dyDescent="0.2">
      <c r="A4" s="1"/>
      <c r="B4" s="37"/>
      <c r="C4" s="38"/>
      <c r="D4" s="38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3" t="s">
        <v>10</v>
      </c>
      <c r="L4" s="2" t="s">
        <v>11</v>
      </c>
      <c r="M4" s="2" t="s">
        <v>12</v>
      </c>
      <c r="N4" s="2" t="s">
        <v>15</v>
      </c>
    </row>
    <row r="5" spans="1:14" ht="66" customHeight="1" x14ac:dyDescent="0.2">
      <c r="A5" s="22" t="s">
        <v>13</v>
      </c>
      <c r="B5" s="23" t="s">
        <v>20</v>
      </c>
      <c r="C5" s="25" t="s">
        <v>37</v>
      </c>
      <c r="D5" s="26">
        <v>75</v>
      </c>
      <c r="E5" s="4">
        <v>290</v>
      </c>
      <c r="F5" s="4">
        <v>316.5</v>
      </c>
      <c r="G5" s="4">
        <v>312</v>
      </c>
      <c r="H5" s="5">
        <f t="shared" ref="H5" si="0">AVERAGE(E5:G5)</f>
        <v>306.16666666666669</v>
      </c>
      <c r="I5" s="4">
        <f t="shared" ref="I5" si="1">SQRT(((SUM((POWER(E5-H5,2)),(POWER(F5-H5,2)),(POWER(G5-H5,2)))/(COLUMNS(E5:G5)-1))))</f>
        <v>14.180385514270524</v>
      </c>
      <c r="J5" s="4">
        <f t="shared" ref="J5" si="2">I5/H5*100</f>
        <v>4.6315902605129633</v>
      </c>
      <c r="K5" s="6">
        <f t="shared" ref="K5" si="3">((D5/3)*(SUM(E5:G5)))</f>
        <v>22962.5</v>
      </c>
      <c r="L5" s="7">
        <f t="shared" ref="L5" si="4">K5/D5</f>
        <v>306.16666666666669</v>
      </c>
      <c r="M5" s="6">
        <f t="shared" ref="M5" si="5">ROUNDDOWN(L5,2)</f>
        <v>306.16000000000003</v>
      </c>
      <c r="N5" s="6">
        <f t="shared" ref="N5" si="6">M5*D5</f>
        <v>22962.000000000004</v>
      </c>
    </row>
    <row r="6" spans="1:14" ht="63.75" customHeight="1" x14ac:dyDescent="0.2">
      <c r="A6" s="22" t="s">
        <v>29</v>
      </c>
      <c r="B6" s="23" t="s">
        <v>21</v>
      </c>
      <c r="C6" s="25" t="s">
        <v>37</v>
      </c>
      <c r="D6" s="26">
        <v>30</v>
      </c>
      <c r="E6" s="4">
        <v>180</v>
      </c>
      <c r="F6" s="4">
        <v>185</v>
      </c>
      <c r="G6" s="4">
        <v>160</v>
      </c>
      <c r="H6" s="5">
        <f t="shared" ref="H6:H7" si="7">AVERAGE(E6:G6)</f>
        <v>175</v>
      </c>
      <c r="I6" s="4">
        <f t="shared" ref="I6:I7" si="8">SQRT(((SUM((POWER(E6-H6,2)),(POWER(F6-H6,2)),(POWER(G6-H6,2)))/(COLUMNS(E6:G6)-1))))</f>
        <v>13.228756555322953</v>
      </c>
      <c r="J6" s="4">
        <f t="shared" ref="J6:J7" si="9">I6/H6*100</f>
        <v>7.5592894601845444</v>
      </c>
      <c r="K6" s="6">
        <f t="shared" ref="K6:K7" si="10">((D6/3)*(SUM(E6:G6)))</f>
        <v>5250</v>
      </c>
      <c r="L6" s="7">
        <f t="shared" ref="L6:L7" si="11">K6/D6</f>
        <v>175</v>
      </c>
      <c r="M6" s="6">
        <f t="shared" ref="M6:M7" si="12">ROUNDDOWN(L6,2)</f>
        <v>175</v>
      </c>
      <c r="N6" s="6">
        <f t="shared" ref="N6:N7" si="13">M6*D6</f>
        <v>5250</v>
      </c>
    </row>
    <row r="7" spans="1:14" ht="79.5" customHeight="1" x14ac:dyDescent="0.2">
      <c r="A7" s="22" t="s">
        <v>30</v>
      </c>
      <c r="B7" s="23" t="s">
        <v>22</v>
      </c>
      <c r="C7" s="25" t="s">
        <v>37</v>
      </c>
      <c r="D7" s="26">
        <v>30</v>
      </c>
      <c r="E7" s="4">
        <v>180</v>
      </c>
      <c r="F7" s="4">
        <v>185</v>
      </c>
      <c r="G7" s="4">
        <v>160</v>
      </c>
      <c r="H7" s="5">
        <f t="shared" si="7"/>
        <v>175</v>
      </c>
      <c r="I7" s="4">
        <f t="shared" si="8"/>
        <v>13.228756555322953</v>
      </c>
      <c r="J7" s="4">
        <f t="shared" si="9"/>
        <v>7.5592894601845444</v>
      </c>
      <c r="K7" s="6">
        <f t="shared" si="10"/>
        <v>5250</v>
      </c>
      <c r="L7" s="7">
        <f t="shared" si="11"/>
        <v>175</v>
      </c>
      <c r="M7" s="6">
        <f t="shared" si="12"/>
        <v>175</v>
      </c>
      <c r="N7" s="6">
        <f t="shared" si="13"/>
        <v>5250</v>
      </c>
    </row>
    <row r="8" spans="1:14" ht="78" customHeight="1" x14ac:dyDescent="0.2">
      <c r="A8" s="22" t="s">
        <v>31</v>
      </c>
      <c r="B8" s="23" t="s">
        <v>23</v>
      </c>
      <c r="C8" s="25" t="s">
        <v>37</v>
      </c>
      <c r="D8" s="26">
        <v>7</v>
      </c>
      <c r="E8" s="4">
        <v>180</v>
      </c>
      <c r="F8" s="4">
        <v>282</v>
      </c>
      <c r="G8" s="4">
        <v>240</v>
      </c>
      <c r="H8" s="5">
        <f t="shared" ref="H8" si="14">AVERAGE(E8:G8)</f>
        <v>234</v>
      </c>
      <c r="I8" s="4">
        <f t="shared" ref="I8" si="15">SQRT(((SUM((POWER(E8-H8,2)),(POWER(F8-H8,2)),(POWER(G8-H8,2)))/(COLUMNS(E8:G8)-1))))</f>
        <v>51.264022471905186</v>
      </c>
      <c r="J8" s="4">
        <f t="shared" ref="J8" si="16">I8/H8*100</f>
        <v>21.907701911070593</v>
      </c>
      <c r="K8" s="6">
        <f t="shared" ref="K8" si="17">((D8/3)*(SUM(E8:G8)))</f>
        <v>1638</v>
      </c>
      <c r="L8" s="7">
        <f t="shared" ref="L8" si="18">K8/D8</f>
        <v>234</v>
      </c>
      <c r="M8" s="6">
        <f t="shared" ref="M8" si="19">ROUNDDOWN(L8,2)</f>
        <v>234</v>
      </c>
      <c r="N8" s="6">
        <f t="shared" ref="N8" si="20">M8*D8</f>
        <v>1638</v>
      </c>
    </row>
    <row r="9" spans="1:14" ht="78" customHeight="1" x14ac:dyDescent="0.2">
      <c r="A9" s="22" t="s">
        <v>32</v>
      </c>
      <c r="B9" s="23" t="s">
        <v>24</v>
      </c>
      <c r="C9" s="25" t="s">
        <v>37</v>
      </c>
      <c r="D9" s="26">
        <v>7</v>
      </c>
      <c r="E9" s="4">
        <v>180</v>
      </c>
      <c r="F9" s="4">
        <v>282</v>
      </c>
      <c r="G9" s="4">
        <v>240</v>
      </c>
      <c r="H9" s="5">
        <f t="shared" ref="H9" si="21">AVERAGE(E9:G9)</f>
        <v>234</v>
      </c>
      <c r="I9" s="4">
        <f t="shared" ref="I9" si="22">SQRT(((SUM((POWER(E9-H9,2)),(POWER(F9-H9,2)),(POWER(G9-H9,2)))/(COLUMNS(E9:G9)-1))))</f>
        <v>51.264022471905186</v>
      </c>
      <c r="J9" s="4">
        <f t="shared" ref="J9" si="23">I9/H9*100</f>
        <v>21.907701911070593</v>
      </c>
      <c r="K9" s="6">
        <f t="shared" ref="K9" si="24">((D9/3)*(SUM(E9:G9)))</f>
        <v>1638</v>
      </c>
      <c r="L9" s="7">
        <f t="shared" ref="L9" si="25">K9/D9</f>
        <v>234</v>
      </c>
      <c r="M9" s="6">
        <f t="shared" ref="M9" si="26">ROUNDDOWN(L9,2)</f>
        <v>234</v>
      </c>
      <c r="N9" s="6">
        <f t="shared" ref="N9" si="27">M9*D9</f>
        <v>1638</v>
      </c>
    </row>
    <row r="10" spans="1:14" ht="79.5" customHeight="1" x14ac:dyDescent="0.2">
      <c r="A10" s="22" t="s">
        <v>33</v>
      </c>
      <c r="B10" s="23" t="s">
        <v>25</v>
      </c>
      <c r="C10" s="25" t="s">
        <v>37</v>
      </c>
      <c r="D10" s="26">
        <v>12</v>
      </c>
      <c r="E10" s="4">
        <v>180</v>
      </c>
      <c r="F10" s="4">
        <v>236</v>
      </c>
      <c r="G10" s="4">
        <v>218</v>
      </c>
      <c r="H10" s="5">
        <f t="shared" ref="H10" si="28">AVERAGE(E10:G10)</f>
        <v>211.33333333333334</v>
      </c>
      <c r="I10" s="4">
        <f t="shared" ref="I10" si="29">SQRT(((SUM((POWER(E10-H10,2)),(POWER(F10-H10,2)),(POWER(G10-H10,2)))/(COLUMNS(E10:G10)-1))))</f>
        <v>28.589042189855423</v>
      </c>
      <c r="J10" s="4">
        <f t="shared" ref="J10" si="30">I10/H10*100</f>
        <v>13.52793794472654</v>
      </c>
      <c r="K10" s="6">
        <f t="shared" ref="K10" si="31">((D10/3)*(SUM(E10:G10)))</f>
        <v>2536</v>
      </c>
      <c r="L10" s="7">
        <f t="shared" ref="L10" si="32">K10/D10</f>
        <v>211.33333333333334</v>
      </c>
      <c r="M10" s="6">
        <f t="shared" ref="M10" si="33">ROUNDDOWN(L10,2)</f>
        <v>211.33</v>
      </c>
      <c r="N10" s="6">
        <f t="shared" ref="N10" si="34">M10*D10</f>
        <v>2535.96</v>
      </c>
    </row>
    <row r="11" spans="1:14" ht="80.25" customHeight="1" x14ac:dyDescent="0.2">
      <c r="A11" s="22" t="s">
        <v>34</v>
      </c>
      <c r="B11" s="23" t="s">
        <v>26</v>
      </c>
      <c r="C11" s="25" t="s">
        <v>37</v>
      </c>
      <c r="D11" s="26">
        <v>12</v>
      </c>
      <c r="E11" s="4">
        <v>180</v>
      </c>
      <c r="F11" s="4">
        <v>236</v>
      </c>
      <c r="G11" s="4">
        <v>218</v>
      </c>
      <c r="H11" s="5">
        <f t="shared" ref="H11" si="35">AVERAGE(E11:G11)</f>
        <v>211.33333333333334</v>
      </c>
      <c r="I11" s="4">
        <f t="shared" ref="I11" si="36">SQRT(((SUM((POWER(E11-H11,2)),(POWER(F11-H11,2)),(POWER(G11-H11,2)))/(COLUMNS(E11:G11)-1))))</f>
        <v>28.589042189855423</v>
      </c>
      <c r="J11" s="4">
        <f t="shared" ref="J11" si="37">I11/H11*100</f>
        <v>13.52793794472654</v>
      </c>
      <c r="K11" s="6">
        <f t="shared" ref="K11" si="38">((D11/3)*(SUM(E11:G11)))</f>
        <v>2536</v>
      </c>
      <c r="L11" s="7">
        <f t="shared" ref="L11" si="39">K11/D11</f>
        <v>211.33333333333334</v>
      </c>
      <c r="M11" s="6">
        <f t="shared" ref="M11" si="40">ROUNDDOWN(L11,2)</f>
        <v>211.33</v>
      </c>
      <c r="N11" s="6">
        <f t="shared" ref="N11" si="41">M11*D11</f>
        <v>2535.96</v>
      </c>
    </row>
    <row r="12" spans="1:14" ht="78.75" customHeight="1" x14ac:dyDescent="0.2">
      <c r="A12" s="22" t="s">
        <v>35</v>
      </c>
      <c r="B12" s="23" t="s">
        <v>27</v>
      </c>
      <c r="C12" s="25" t="s">
        <v>37</v>
      </c>
      <c r="D12" s="26">
        <v>21</v>
      </c>
      <c r="E12" s="4">
        <v>180</v>
      </c>
      <c r="F12" s="4">
        <v>212</v>
      </c>
      <c r="G12" s="4">
        <v>194</v>
      </c>
      <c r="H12" s="5">
        <f t="shared" ref="H12" si="42">AVERAGE(E12:G12)</f>
        <v>195.33333333333334</v>
      </c>
      <c r="I12" s="4">
        <f t="shared" ref="I12" si="43">SQRT(((SUM((POWER(E12-H12,2)),(POWER(F12-H12,2)),(POWER(G12-H12,2)))/(COLUMNS(E12:G12)-1))))</f>
        <v>16.041612554021288</v>
      </c>
      <c r="J12" s="4">
        <f t="shared" ref="J12" si="44">I12/H12*100</f>
        <v>8.2124296351644812</v>
      </c>
      <c r="K12" s="6">
        <f t="shared" ref="K12" si="45">((D12/3)*(SUM(E12:G12)))</f>
        <v>4102</v>
      </c>
      <c r="L12" s="7">
        <f t="shared" ref="L12" si="46">K12/D12</f>
        <v>195.33333333333334</v>
      </c>
      <c r="M12" s="6">
        <f t="shared" ref="M12" si="47">ROUNDDOWN(L12,2)</f>
        <v>195.33</v>
      </c>
      <c r="N12" s="6">
        <f t="shared" ref="N12" si="48">M12*D12</f>
        <v>4101.93</v>
      </c>
    </row>
    <row r="13" spans="1:14" ht="75" customHeight="1" x14ac:dyDescent="0.2">
      <c r="A13" s="22" t="s">
        <v>36</v>
      </c>
      <c r="B13" s="23" t="s">
        <v>28</v>
      </c>
      <c r="C13" s="25" t="s">
        <v>37</v>
      </c>
      <c r="D13" s="26">
        <v>21</v>
      </c>
      <c r="E13" s="4">
        <v>250</v>
      </c>
      <c r="F13" s="4">
        <v>212</v>
      </c>
      <c r="G13" s="4">
        <v>194</v>
      </c>
      <c r="H13" s="5">
        <f t="shared" ref="H13" si="49">AVERAGE(E13:G13)</f>
        <v>218.66666666666666</v>
      </c>
      <c r="I13" s="4">
        <f t="shared" ref="I13" si="50">SQRT(((SUM((POWER(E13-H13,2)),(POWER(F13-H13,2)),(POWER(G13-H13,2)))/(COLUMNS(E13:G13)-1))))</f>
        <v>28.589042189855419</v>
      </c>
      <c r="J13" s="4">
        <f t="shared" ref="J13" si="51">I13/H13*100</f>
        <v>13.074257099019249</v>
      </c>
      <c r="K13" s="6">
        <f t="shared" ref="K13" si="52">((D13/3)*(SUM(E13:G13)))</f>
        <v>4592</v>
      </c>
      <c r="L13" s="7">
        <f t="shared" ref="L13" si="53">K13/D13</f>
        <v>218.66666666666666</v>
      </c>
      <c r="M13" s="6">
        <f t="shared" ref="M13" si="54">ROUNDDOWN(L13,2)</f>
        <v>218.66</v>
      </c>
      <c r="N13" s="6">
        <f t="shared" ref="N13" si="55">M13*D13</f>
        <v>4591.8599999999997</v>
      </c>
    </row>
    <row r="14" spans="1:14" ht="30" customHeight="1" x14ac:dyDescent="0.25">
      <c r="B14" s="27" t="s">
        <v>39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  <row r="15" spans="1:14" ht="18" customHeight="1" x14ac:dyDescent="0.25">
      <c r="A15" s="8"/>
      <c r="B15" s="9" t="s">
        <v>14</v>
      </c>
      <c r="C15" s="10"/>
      <c r="D15" s="11"/>
      <c r="E15" s="11"/>
      <c r="F15" s="11"/>
      <c r="G15" s="12"/>
      <c r="H15" s="13"/>
      <c r="I15" s="13"/>
    </row>
    <row r="16" spans="1:14" ht="12" customHeight="1" x14ac:dyDescent="0.25">
      <c r="A16" s="14"/>
      <c r="B16" s="24" t="s">
        <v>16</v>
      </c>
      <c r="C16" s="15"/>
      <c r="D16" s="16"/>
      <c r="E16" s="16"/>
      <c r="F16" s="17"/>
      <c r="G16" s="18"/>
      <c r="H16" s="13"/>
      <c r="I16" s="13"/>
    </row>
    <row r="17" spans="2:2" ht="6.75" hidden="1" customHeight="1" x14ac:dyDescent="0.2">
      <c r="B17" s="19"/>
    </row>
    <row r="18" spans="2:2" ht="12.75" customHeight="1" x14ac:dyDescent="0.2">
      <c r="B18" s="20"/>
    </row>
    <row r="19" spans="2:2" ht="12.75" customHeight="1" x14ac:dyDescent="0.2">
      <c r="B19" s="21"/>
    </row>
    <row r="20" spans="2:2" ht="12.75" customHeight="1" x14ac:dyDescent="0.2"/>
    <row r="21" spans="2:2" ht="12.75" customHeight="1" x14ac:dyDescent="0.2"/>
    <row r="22" spans="2:2" ht="12.75" customHeight="1" x14ac:dyDescent="0.2"/>
    <row r="23" spans="2:2" ht="12.75" customHeight="1" x14ac:dyDescent="0.2"/>
    <row r="24" spans="2:2" ht="12.75" customHeight="1" x14ac:dyDescent="0.2"/>
    <row r="25" spans="2:2" ht="12.75" customHeight="1" x14ac:dyDescent="0.2"/>
    <row r="26" spans="2:2" ht="12.75" customHeight="1" x14ac:dyDescent="0.2"/>
    <row r="27" spans="2:2" ht="12.75" customHeight="1" x14ac:dyDescent="0.2"/>
    <row r="28" spans="2:2" ht="12.75" customHeight="1" x14ac:dyDescent="0.2"/>
    <row r="29" spans="2:2" ht="12.75" customHeight="1" x14ac:dyDescent="0.2"/>
    <row r="30" spans="2:2" ht="12.75" customHeight="1" x14ac:dyDescent="0.2"/>
    <row r="31" spans="2:2" ht="12.75" customHeight="1" x14ac:dyDescent="0.2"/>
    <row r="32" spans="2: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9">
    <mergeCell ref="B14:N14"/>
    <mergeCell ref="E3:G3"/>
    <mergeCell ref="A1:N1"/>
    <mergeCell ref="A2:N2"/>
    <mergeCell ref="B3:B4"/>
    <mergeCell ref="C3:C4"/>
    <mergeCell ref="D3:D4"/>
    <mergeCell ref="H3:J3"/>
    <mergeCell ref="K3:N3"/>
  </mergeCells>
  <pageMargins left="0.47244094488188981" right="0.23622047244094491" top="0.74803149606299213" bottom="0.74803149606299213" header="0" footer="0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Школа Александрино</cp:lastModifiedBy>
  <cp:lastPrinted>2025-08-19T13:09:28Z</cp:lastPrinted>
  <dcterms:created xsi:type="dcterms:W3CDTF">2025-10-16T16:02:37Z</dcterms:created>
  <dcterms:modified xsi:type="dcterms:W3CDTF">2026-04-28T11:45:16Z</dcterms:modified>
</cp:coreProperties>
</file>