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Закупки\В работе\Комарова Т.В\ЛС\АмоксицилКлавулан..кислта_клиндам\"/>
    </mc:Choice>
  </mc:AlternateContent>
  <xr:revisionPtr revIDLastSave="0" documentId="13_ncr:1_{EB1BDC40-28FF-4A8E-BF7B-14D7269A1C5E}" xr6:coauthVersionLast="47" xr6:coauthVersionMax="47" xr10:uidLastSave="{00000000-0000-0000-0000-000000000000}"/>
  <bookViews>
    <workbookView xWindow="-120" yWindow="-120" windowWidth="29040" windowHeight="15840" xr2:uid="{CE6CF9EF-95CB-400B-BBFD-F9009C4CE182}"/>
  </bookViews>
  <sheets>
    <sheet name="НМЦК 2 поз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31" i="1" l="1"/>
  <c r="T31" i="1" l="1"/>
  <c r="J31" i="1"/>
  <c r="H31" i="1"/>
  <c r="L31" i="1" s="1"/>
  <c r="F31" i="1"/>
  <c r="O31" i="1" s="1"/>
  <c r="T30" i="1"/>
  <c r="J30" i="1"/>
  <c r="H30" i="1"/>
  <c r="F30" i="1"/>
  <c r="T29" i="1"/>
  <c r="J29" i="1"/>
  <c r="H29" i="1"/>
  <c r="O29" i="1" s="1"/>
  <c r="U29" i="1" s="1"/>
  <c r="V29" i="1" s="1"/>
  <c r="W29" i="1" s="1"/>
  <c r="Y29" i="1" s="1"/>
  <c r="X29" i="1" s="1"/>
  <c r="AB29" i="1" s="1"/>
  <c r="F29" i="1"/>
  <c r="T28" i="1"/>
  <c r="J28" i="1"/>
  <c r="H28" i="1"/>
  <c r="F28" i="1"/>
  <c r="T27" i="1"/>
  <c r="J27" i="1"/>
  <c r="H27" i="1"/>
  <c r="L27" i="1" s="1"/>
  <c r="F27" i="1"/>
  <c r="T26" i="1"/>
  <c r="J26" i="1"/>
  <c r="H26" i="1"/>
  <c r="F26" i="1"/>
  <c r="T25" i="1"/>
  <c r="J25" i="1"/>
  <c r="H25" i="1"/>
  <c r="L25" i="1" s="1"/>
  <c r="F25" i="1"/>
  <c r="T24" i="1"/>
  <c r="J24" i="1"/>
  <c r="H24" i="1"/>
  <c r="F24" i="1"/>
  <c r="T23" i="1"/>
  <c r="J23" i="1"/>
  <c r="H23" i="1"/>
  <c r="F23" i="1"/>
  <c r="T22" i="1"/>
  <c r="J22" i="1"/>
  <c r="H22" i="1"/>
  <c r="F22" i="1"/>
  <c r="T21" i="1"/>
  <c r="J21" i="1"/>
  <c r="H21" i="1"/>
  <c r="L21" i="1" s="1"/>
  <c r="F21" i="1"/>
  <c r="T20" i="1"/>
  <c r="J20" i="1"/>
  <c r="H20" i="1"/>
  <c r="F20" i="1"/>
  <c r="T19" i="1"/>
  <c r="J19" i="1"/>
  <c r="H19" i="1"/>
  <c r="F19" i="1"/>
  <c r="T18" i="1"/>
  <c r="J18" i="1"/>
  <c r="O18" i="1" s="1"/>
  <c r="U18" i="1" s="1"/>
  <c r="V18" i="1" s="1"/>
  <c r="W18" i="1" s="1"/>
  <c r="Y18" i="1" s="1"/>
  <c r="X18" i="1" s="1"/>
  <c r="H18" i="1"/>
  <c r="F18" i="1"/>
  <c r="T17" i="1"/>
  <c r="J17" i="1"/>
  <c r="H17" i="1"/>
  <c r="F17" i="1"/>
  <c r="T16" i="1"/>
  <c r="J16" i="1"/>
  <c r="H16" i="1"/>
  <c r="F16" i="1"/>
  <c r="T15" i="1"/>
  <c r="J15" i="1"/>
  <c r="H15" i="1"/>
  <c r="F15" i="1"/>
  <c r="T14" i="1"/>
  <c r="J14" i="1"/>
  <c r="H14" i="1"/>
  <c r="F14" i="1"/>
  <c r="T13" i="1"/>
  <c r="L13" i="1"/>
  <c r="J13" i="1"/>
  <c r="H13" i="1"/>
  <c r="F13" i="1"/>
  <c r="T12" i="1"/>
  <c r="J12" i="1"/>
  <c r="H12" i="1"/>
  <c r="F12" i="1"/>
  <c r="T11" i="1"/>
  <c r="J11" i="1"/>
  <c r="H11" i="1"/>
  <c r="F11" i="1"/>
  <c r="O22" i="1" l="1"/>
  <c r="U22" i="1" s="1"/>
  <c r="V22" i="1" s="1"/>
  <c r="W22" i="1" s="1"/>
  <c r="Y22" i="1" s="1"/>
  <c r="X22" i="1" s="1"/>
  <c r="O14" i="1"/>
  <c r="U14" i="1" s="1"/>
  <c r="V14" i="1" s="1"/>
  <c r="W14" i="1" s="1"/>
  <c r="Y14" i="1" s="1"/>
  <c r="X14" i="1" s="1"/>
  <c r="M16" i="1"/>
  <c r="M17" i="1"/>
  <c r="L29" i="1"/>
  <c r="V31" i="1"/>
  <c r="W31" i="1" s="1"/>
  <c r="Y31" i="1" s="1"/>
  <c r="X31" i="1" s="1"/>
  <c r="AB31" i="1" s="1"/>
  <c r="AC31" i="1" s="1"/>
  <c r="O11" i="1"/>
  <c r="U11" i="1" s="1"/>
  <c r="V11" i="1" s="1"/>
  <c r="W11" i="1" s="1"/>
  <c r="Y11" i="1" s="1"/>
  <c r="X11" i="1" s="1"/>
  <c r="M12" i="1"/>
  <c r="M13" i="1"/>
  <c r="N13" i="1" s="1"/>
  <c r="L15" i="1"/>
  <c r="O17" i="1"/>
  <c r="U17" i="1" s="1"/>
  <c r="V17" i="1" s="1"/>
  <c r="W17" i="1" s="1"/>
  <c r="Y17" i="1" s="1"/>
  <c r="X17" i="1" s="1"/>
  <c r="L18" i="1"/>
  <c r="O19" i="1"/>
  <c r="U19" i="1" s="1"/>
  <c r="V19" i="1" s="1"/>
  <c r="W19" i="1" s="1"/>
  <c r="Y19" i="1" s="1"/>
  <c r="X19" i="1" s="1"/>
  <c r="M20" i="1"/>
  <c r="M21" i="1"/>
  <c r="N21" i="1" s="1"/>
  <c r="O26" i="1"/>
  <c r="U26" i="1" s="1"/>
  <c r="V26" i="1" s="1"/>
  <c r="W26" i="1" s="1"/>
  <c r="Y26" i="1" s="1"/>
  <c r="X26" i="1" s="1"/>
  <c r="O28" i="1"/>
  <c r="U28" i="1" s="1"/>
  <c r="V28" i="1" s="1"/>
  <c r="W28" i="1" s="1"/>
  <c r="Y28" i="1" s="1"/>
  <c r="X28" i="1" s="1"/>
  <c r="AB28" i="1" s="1"/>
  <c r="AC28" i="1" s="1"/>
  <c r="L11" i="1"/>
  <c r="L14" i="1"/>
  <c r="L19" i="1"/>
  <c r="O21" i="1"/>
  <c r="U21" i="1" s="1"/>
  <c r="V21" i="1" s="1"/>
  <c r="W21" i="1" s="1"/>
  <c r="Y21" i="1" s="1"/>
  <c r="X21" i="1" s="1"/>
  <c r="L22" i="1"/>
  <c r="O23" i="1"/>
  <c r="U23" i="1" s="1"/>
  <c r="V23" i="1" s="1"/>
  <c r="W23" i="1" s="1"/>
  <c r="Y23" i="1" s="1"/>
  <c r="X23" i="1" s="1"/>
  <c r="M24" i="1"/>
  <c r="M25" i="1"/>
  <c r="N25" i="1" s="1"/>
  <c r="L17" i="1"/>
  <c r="N17" i="1" s="1"/>
  <c r="L23" i="1"/>
  <c r="O25" i="1"/>
  <c r="U25" i="1" s="1"/>
  <c r="V25" i="1" s="1"/>
  <c r="W25" i="1" s="1"/>
  <c r="Y25" i="1" s="1"/>
  <c r="X25" i="1" s="1"/>
  <c r="L26" i="1"/>
  <c r="O27" i="1"/>
  <c r="U27" i="1" s="1"/>
  <c r="V27" i="1" s="1"/>
  <c r="W27" i="1" s="1"/>
  <c r="Y27" i="1" s="1"/>
  <c r="X27" i="1" s="1"/>
  <c r="AB27" i="1" s="1"/>
  <c r="AE27" i="1" s="1"/>
  <c r="L28" i="1"/>
  <c r="M29" i="1"/>
  <c r="N29" i="1" s="1"/>
  <c r="AE28" i="1"/>
  <c r="O15" i="1"/>
  <c r="U15" i="1" s="1"/>
  <c r="V15" i="1" s="1"/>
  <c r="W15" i="1" s="1"/>
  <c r="Y15" i="1" s="1"/>
  <c r="X15" i="1" s="1"/>
  <c r="L12" i="1"/>
  <c r="N12" i="1" s="1"/>
  <c r="O12" i="1"/>
  <c r="U12" i="1" s="1"/>
  <c r="V12" i="1" s="1"/>
  <c r="W12" i="1" s="1"/>
  <c r="Y12" i="1" s="1"/>
  <c r="X12" i="1" s="1"/>
  <c r="AC27" i="1"/>
  <c r="L16" i="1"/>
  <c r="N16" i="1" s="1"/>
  <c r="O16" i="1"/>
  <c r="U16" i="1" s="1"/>
  <c r="V16" i="1" s="1"/>
  <c r="W16" i="1" s="1"/>
  <c r="Y16" i="1" s="1"/>
  <c r="X16" i="1" s="1"/>
  <c r="AE29" i="1"/>
  <c r="AC29" i="1"/>
  <c r="M30" i="1"/>
  <c r="L30" i="1"/>
  <c r="O30" i="1"/>
  <c r="M14" i="1"/>
  <c r="N14" i="1" s="1"/>
  <c r="M18" i="1"/>
  <c r="N18" i="1" s="1"/>
  <c r="O20" i="1"/>
  <c r="U20" i="1" s="1"/>
  <c r="V20" i="1" s="1"/>
  <c r="W20" i="1" s="1"/>
  <c r="Y20" i="1" s="1"/>
  <c r="X20" i="1" s="1"/>
  <c r="M22" i="1"/>
  <c r="N22" i="1" s="1"/>
  <c r="O24" i="1"/>
  <c r="U24" i="1" s="1"/>
  <c r="V24" i="1" s="1"/>
  <c r="W24" i="1" s="1"/>
  <c r="Y24" i="1" s="1"/>
  <c r="X24" i="1" s="1"/>
  <c r="M26" i="1"/>
  <c r="M28" i="1"/>
  <c r="N28" i="1" s="1"/>
  <c r="M11" i="1"/>
  <c r="N11" i="1" s="1"/>
  <c r="O13" i="1"/>
  <c r="U13" i="1" s="1"/>
  <c r="V13" i="1" s="1"/>
  <c r="W13" i="1" s="1"/>
  <c r="Y13" i="1" s="1"/>
  <c r="X13" i="1" s="1"/>
  <c r="M15" i="1"/>
  <c r="M19" i="1"/>
  <c r="N19" i="1" s="1"/>
  <c r="L20" i="1"/>
  <c r="M23" i="1"/>
  <c r="N23" i="1" s="1"/>
  <c r="L24" i="1"/>
  <c r="N24" i="1" s="1"/>
  <c r="M27" i="1"/>
  <c r="N27" i="1" s="1"/>
  <c r="M31" i="1"/>
  <c r="N31" i="1" s="1"/>
  <c r="U30" i="1" l="1"/>
  <c r="V30" i="1" s="1"/>
  <c r="W30" i="1" s="1"/>
  <c r="Y30" i="1" s="1"/>
  <c r="X30" i="1" s="1"/>
  <c r="AE31" i="1"/>
  <c r="AF31" i="1" s="1"/>
  <c r="N15" i="1"/>
  <c r="N26" i="1"/>
  <c r="N20" i="1"/>
  <c r="AH27" i="1"/>
  <c r="AI27" i="1" s="1"/>
  <c r="AF27" i="1"/>
  <c r="AF29" i="1"/>
  <c r="AH29" i="1"/>
  <c r="AI29" i="1" s="1"/>
  <c r="AH28" i="1"/>
  <c r="AI28" i="1" s="1"/>
  <c r="AF28" i="1"/>
  <c r="AH31" i="1"/>
  <c r="AI31" i="1" s="1"/>
  <c r="N30" i="1"/>
  <c r="AB30" i="1" l="1"/>
  <c r="X32" i="1"/>
  <c r="AE30" i="1"/>
  <c r="AC30" i="1"/>
  <c r="AC32" i="1" s="1"/>
  <c r="AH30" i="1" l="1"/>
  <c r="AI30" i="1" s="1"/>
  <c r="AI32" i="1" s="1"/>
  <c r="AF30" i="1"/>
  <c r="AF32" i="1" s="1"/>
</calcChain>
</file>

<file path=xl/sharedStrings.xml><?xml version="1.0" encoding="utf-8"?>
<sst xmlns="http://schemas.openxmlformats.org/spreadsheetml/2006/main" count="173" uniqueCount="96">
  <si>
    <t>№</t>
  </si>
  <si>
    <t>Наименование предмета контракта</t>
  </si>
  <si>
    <t>Потребность (лекарственная форма, дозировка, фасовка)</t>
  </si>
  <si>
    <t>Ед.изм.</t>
  </si>
  <si>
    <t>Кол-во</t>
  </si>
  <si>
    <t>Коммерческие предложения</t>
  </si>
  <si>
    <t>Однородность совокупности значений выявленных цен, используемых в расчете цена контракта</t>
  </si>
  <si>
    <t xml:space="preserve">Цена единицы планируемого к закупке лекарственного средства </t>
  </si>
  <si>
    <t>grls.rosminzdrav.ru</t>
  </si>
  <si>
    <t>Заключенные заказчиком контракты (договора) за предшествующие 12 месяцев (без учета НДС и оптовой надбавки)</t>
  </si>
  <si>
    <t>Средневзвешенная цена</t>
  </si>
  <si>
    <t>Цена единицы планируемого  к закупке лекарственного средства (руб./ед.изм.)</t>
  </si>
  <si>
    <t>Цена единицы планируемого  к закупке лекарственного средства с учетом НДС (руб./ед.изм.)</t>
  </si>
  <si>
    <t>Цена единицы планируемого  к закупке лекарственного средства с учетом НДС и оптовой надбавки</t>
  </si>
  <si>
    <t>НМЦК с учетом округления цены за единицу (руб.)*</t>
  </si>
  <si>
    <t>Цена</t>
  </si>
  <si>
    <t>КП №1</t>
  </si>
  <si>
    <t>КП №2</t>
  </si>
  <si>
    <t>КП №3</t>
  </si>
  <si>
    <t>Сред. арифм. цена за ед &lt;ц&gt;</t>
  </si>
  <si>
    <t>Сред. квадратич. отклонение</t>
  </si>
  <si>
    <t>Коэффициент вариации цен  V (%)</t>
  </si>
  <si>
    <t>Цена (руб. за ед. изм)</t>
  </si>
  <si>
    <t>кол-во закупленных лекарственных препаратов в ед изм</t>
  </si>
  <si>
    <t>Общая стоимость (руб.)</t>
  </si>
  <si>
    <t xml:space="preserve">ВМП по НМЦК </t>
  </si>
  <si>
    <t>ОМС по НМЦК</t>
  </si>
  <si>
    <t>Вб по НМЦК</t>
  </si>
  <si>
    <t>к-во уп</t>
  </si>
  <si>
    <t>цена за уп</t>
  </si>
  <si>
    <t>сумма</t>
  </si>
  <si>
    <t>РОКУРОНИЯ БРОМИД</t>
  </si>
  <si>
    <t>Раствор для внутривенного введения, 10 мг/мл</t>
  </si>
  <si>
    <t>мл</t>
  </si>
  <si>
    <t>КП-1</t>
  </si>
  <si>
    <t>КП-2</t>
  </si>
  <si>
    <t>КП-29593</t>
  </si>
  <si>
    <t>ДЕКСАМЕТАЗОН</t>
  </si>
  <si>
    <t>Раствор для инъекций (ГРЛС: Раствор для внутривенного и внутримышечного введения), 4 мг/мл</t>
  </si>
  <si>
    <t>КП-2960</t>
  </si>
  <si>
    <t>НЕОСТИГМИНА МЕТИЛСУЛЬФАТ 
ГРЛС: [3-(ДИМЕТИЛКАРБАМОИЛОКСИ)ФЕНИЛ]ТРИМЕТИЛАММОНИЯ МЕТИЛСУЛЬФАТ</t>
  </si>
  <si>
    <t>Раствор для инъекций (ГРЛС: Раствор для внутривенного и подкожного введения), 0.5 мг/мл</t>
  </si>
  <si>
    <t>КП-2961</t>
  </si>
  <si>
    <t>ОНДАНСЕТРОН</t>
  </si>
  <si>
    <t>Раствор для внутривенного и внутримышечного введения, 2 мг/мл</t>
  </si>
  <si>
    <t>КП-2962</t>
  </si>
  <si>
    <t>ДРОТАВЕРИН</t>
  </si>
  <si>
    <t>Раствор для внутривенного и внутримышечного введения (ГРЛС: Раствор для инъекций), 20 мг/мл (ГРЛС: 40 мг)</t>
  </si>
  <si>
    <t>КП-2963</t>
  </si>
  <si>
    <t>Таблетки, покрытые оболочкой (ГРЛС: Таблетки покрытые пленочной оболочкой), 40 мг</t>
  </si>
  <si>
    <t>шт</t>
  </si>
  <si>
    <t>КП-2964</t>
  </si>
  <si>
    <t>Натрия хлорид
ГРЛС:  ~</t>
  </si>
  <si>
    <t>Растворитель для приготовления лекарственных форм для инъекций, 9 мг/мл
(ГРЛС: 0.9 %)</t>
  </si>
  <si>
    <t>КП-2965</t>
  </si>
  <si>
    <t>ЭТАМЗИЛАТ</t>
  </si>
  <si>
    <t>Раствор для инъекций (ГРЛС: Раствор для внутривенного и внутримышечного введения), 125 мг/мл</t>
  </si>
  <si>
    <t>КП-2966</t>
  </si>
  <si>
    <t>ВОДОРОДА ПЕРОКСИД
ГРЛС:  ~</t>
  </si>
  <si>
    <t>Раствор для местного и наружного применения (ГРЛС: Раствор для местного применения, Раствор для наружного применения), 30 мг/мл (ГРЛС: 3 %)</t>
  </si>
  <si>
    <t>КП-2967</t>
  </si>
  <si>
    <t>ТРАНЕКСАМОВАЯ КИСЛОТА</t>
  </si>
  <si>
    <t>Раствор для внутривенного введения, 50 мг/мл</t>
  </si>
  <si>
    <t>КП-2968</t>
  </si>
  <si>
    <r>
      <t xml:space="preserve">Таблетки, покрытые оболочкой </t>
    </r>
    <r>
      <rPr>
        <sz val="8"/>
        <color rgb="FF212529"/>
        <rFont val="Times New Roman"/>
        <family val="1"/>
        <charset val="204"/>
      </rPr>
      <t>(ГРЛС: Таблетки покрытые пленочной оболочкой)</t>
    </r>
    <r>
      <rPr>
        <sz val="10"/>
        <color rgb="FF212529"/>
        <rFont val="Times New Roman"/>
        <family val="1"/>
        <charset val="204"/>
      </rPr>
      <t>, 250 мг</t>
    </r>
  </si>
  <si>
    <t>КП-2969</t>
  </si>
  <si>
    <t>МАКРОГОЛ</t>
  </si>
  <si>
    <t>Порошок для приготовления раствора для приема внутрь, 12000 мг (ГРЛС: 12 г)</t>
  </si>
  <si>
    <t>г</t>
  </si>
  <si>
    <t>КП-2970</t>
  </si>
  <si>
    <t>МЕТОКЛОПРАМИД</t>
  </si>
  <si>
    <t>Раствор для внутривенного и внутримышечного введения, 5 мг/мл
Альтернативный вариант
•	Раствор для инъекций, 5 мг/мл</t>
  </si>
  <si>
    <t>КП-2971</t>
  </si>
  <si>
    <t>АТРОПИН</t>
  </si>
  <si>
    <t>Раствор для инъекций, 1 мг/мл (ГРЛС: 0.1 %)
Альтернативный вариант
•	2 x Раствор для инъекций, 0.5 мг/мл</t>
  </si>
  <si>
    <t>КП-2972</t>
  </si>
  <si>
    <t>ДРОПЕРИДОЛ</t>
  </si>
  <si>
    <t>Раствор для внутривенного и внутримышечного введения (ГРЛС: Раствор для инъекций), 2.5 мг/мл</t>
  </si>
  <si>
    <t>КП-2973</t>
  </si>
  <si>
    <t>-</t>
  </si>
  <si>
    <t>ХЛОРГЕКСИДИН</t>
  </si>
  <si>
    <t>Суппозитории вагинальные, 16 мг
Альтернативный вариант
•	2 x Суппозитории вагинальные, 8 мг
•	Таблетки вагинальные, 16 мг</t>
  </si>
  <si>
    <t>КП-2974</t>
  </si>
  <si>
    <t>ПАРАЦЕТАМОЛ</t>
  </si>
  <si>
    <t>Раствор для инфузий, 10 мг/мл (ГРЛС: 1 %)</t>
  </si>
  <si>
    <t>КП-2975</t>
  </si>
  <si>
    <t>КЕТОПРОФЕН</t>
  </si>
  <si>
    <t>Суппозитории ректальные, 100 мг</t>
  </si>
  <si>
    <t>ЖЕЛЕЗА [III] ГИДРОКСИД САХАРОЗНЫЙ КОМПЛЕКС</t>
  </si>
  <si>
    <t>Раствор для внутривенного введения, 20 мг/мл</t>
  </si>
  <si>
    <t>АМОКСИЦИЛЛИН+КЛАВУЛАНОВАЯ КИСЛОТА
ГРЛС:  ~</t>
  </si>
  <si>
    <t>Таблетки, покрытые оболочкой (ГРЛС: Таблетки покрытые оболочкой, Таблетки покрытые пленочной оболочкой), 875 мг+125 мг (ГРЛС: 875 мг + 125 мг)
Альтернативный вариант
•	Таблетки диспергируемые, 875 мг+125 мг</t>
  </si>
  <si>
    <t>КЛИНДАМИЦИН</t>
  </si>
  <si>
    <t>Раствор для внутривенного и внутримышечного введения, 150 мг/мл</t>
  </si>
  <si>
    <t>Расчет произведен с помощью стандартных функций табличного редактора EXCEL.</t>
  </si>
  <si>
    <t xml:space="preserve">"ОБОСНОВАНИЕ НАЧАЛЬНОЙ (МАКСИМАЛЬНОЙ) ЦЕНЫ КОНТРАКТА
Определение и обоснование начальной (максимальной) цены контракта проведено в соответствии с положениями ч.22, ст. 22 Федерального закона от 05.04.2013 № 44 – ФЗ «О контрактной системе в сфере закупок товаров, работ, услуг для обеспечения государственных и муниципальных нужд» и Порядком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применения, утвержденных приказом Министерства Здравоохранения РФ от 19.12.2019 № 1064н. В связи с тем, что на участие в закупке среестровым номером 	2026006015979 не подано ни одной заявки по НМЦК с ценой единицы планируемых к закупке лекарственных препаратов, определенных в соответствии с п.8 Порядка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утвержденного Приказом Минздрава России от 19.12.2019 N 1064н, то в соответствии с п.12 настоящего Порядка, при объявлении следующей закупки в качестве цены единицы планируемого к закупке лекарственного препарата принимается минимальное значение начальной цены единицы лекарственного препарата, следующее после НМЦК, начальной цены единицы лекарственного препарата, на участие в закупке по которой не подано ни одной заявки.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</si>
</sst>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rgb="FF000000"/>
      <name val="Calibri"/>
      <family val="2"/>
    </font>
    <font>
      <b/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rgb="FF212529"/>
      <name val="Times New Roman"/>
      <family val="1"/>
      <charset val="204"/>
    </font>
    <font>
      <sz val="10"/>
      <color rgb="FF212529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9" fillId="0" borderId="0"/>
  </cellStyleXfs>
  <cellXfs count="33">
    <xf numFmtId="0" fontId="0" fillId="0" borderId="0" xfId="0"/>
    <xf numFmtId="2" fontId="3" fillId="0" borderId="0" xfId="0" applyNumberFormat="1" applyFont="1" applyAlignment="1">
      <alignment horizontal="center" vertical="top" shrinkToFit="1"/>
    </xf>
    <xf numFmtId="0" fontId="0" fillId="0" borderId="0" xfId="0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vertical="top" wrapText="1"/>
    </xf>
    <xf numFmtId="3" fontId="5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164" fontId="5" fillId="0" borderId="1" xfId="1" applyFont="1" applyFill="1" applyBorder="1" applyAlignment="1">
      <alignment horizontal="center" vertical="center"/>
    </xf>
    <xf numFmtId="4" fontId="0" fillId="0" borderId="0" xfId="0" applyNumberFormat="1"/>
    <xf numFmtId="4" fontId="2" fillId="0" borderId="1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wrapText="1"/>
    </xf>
    <xf numFmtId="4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top" wrapText="1"/>
    </xf>
    <xf numFmtId="0" fontId="0" fillId="2" borderId="0" xfId="0" applyFill="1" applyAlignment="1">
      <alignment wrapText="1"/>
    </xf>
    <xf numFmtId="4" fontId="10" fillId="2" borderId="0" xfId="2" applyNumberFormat="1" applyFont="1" applyFill="1" applyAlignment="1">
      <alignment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wrapText="1"/>
    </xf>
    <xf numFmtId="0" fontId="2" fillId="0" borderId="3" xfId="0" applyFont="1" applyBorder="1" applyAlignment="1">
      <alignment horizontal="right" wrapText="1"/>
    </xf>
    <xf numFmtId="0" fontId="8" fillId="0" borderId="0" xfId="0" applyFont="1" applyAlignment="1">
      <alignment horizontal="left" vertical="top" wrapText="1"/>
    </xf>
    <xf numFmtId="4" fontId="10" fillId="2" borderId="1" xfId="2" applyNumberFormat="1" applyFont="1" applyFill="1" applyBorder="1" applyAlignment="1">
      <alignment horizontal="center" vertical="center" wrapText="1"/>
    </xf>
    <xf numFmtId="4" fontId="11" fillId="2" borderId="0" xfId="2" applyNumberFormat="1" applyFont="1" applyFill="1" applyAlignment="1">
      <alignment vertical="center" wrapText="1"/>
    </xf>
    <xf numFmtId="4" fontId="10" fillId="2" borderId="0" xfId="2" applyNumberFormat="1" applyFont="1" applyFill="1" applyAlignment="1">
      <alignment horizontal="center" vertical="center" wrapText="1"/>
    </xf>
  </cellXfs>
  <cellStyles count="3">
    <cellStyle name="Обычный" xfId="0" builtinId="0"/>
    <cellStyle name="Обычный 2" xfId="2" xr:uid="{738C3293-9E3E-4EC8-ADF6-A72FA90CE210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047;&#1072;&#1082;&#1091;&#1087;&#1082;&#1080;\&#1042;%20&#1088;&#1072;&#1073;&#1086;&#1090;&#1077;\&#1050;&#1086;&#1084;&#1072;&#1088;&#1086;&#1074;&#1072;%20&#1058;.&#1042;\&#1051;&#1057;\&#1040;&#1084;&#1086;&#1082;&#1089;&#1080;&#1094;&#1080;&#1083;&#1050;&#1083;&#1072;&#1074;&#1091;&#1083;&#1072;&#1085;..&#1082;&#1080;&#1089;&#1083;&#1090;&#1072;_&#1082;&#1083;&#1080;&#1085;&#1076;&#1072;&#1084;\&#1055;&#1088;&#1080;&#1083;&#1086;&#1078;&#1077;&#1085;&#1080;&#1077;%20&#8470;%202%20&#1088;&#1072;&#1089;&#1095;&#1077;&#1090;%20&#1053;&#1052;&#1062;&#1050;.xlsx" TargetMode="External"/><Relationship Id="rId1" Type="http://schemas.openxmlformats.org/officeDocument/2006/relationships/externalLinkPath" Target="&#1055;&#1088;&#1080;&#1083;&#1086;&#1078;&#1077;&#1085;&#1080;&#1077;%20&#8470;%202%20&#1088;&#1072;&#1089;&#1095;&#1077;&#1090;%20&#1053;&#1052;&#1062;&#105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НМЦК 2 поз"/>
      <sheetName val="НМЦК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Лист3"/>
      <sheetName val="к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">
          <cell r="G1">
            <v>38.292000000000002</v>
          </cell>
          <cell r="J1">
            <v>38.36090909090909</v>
          </cell>
          <cell r="M1">
            <v>42.242424242424242</v>
          </cell>
        </row>
        <row r="2">
          <cell r="G2">
            <v>8.8140000000000001</v>
          </cell>
          <cell r="J2">
            <v>8.8144067796610166</v>
          </cell>
          <cell r="M2">
            <v>10.216071428571428</v>
          </cell>
        </row>
        <row r="3">
          <cell r="G3">
            <v>5.0920000000000005</v>
          </cell>
          <cell r="J3">
            <v>5.0966101694915258</v>
          </cell>
          <cell r="M3">
            <v>5.6067796610169491</v>
          </cell>
        </row>
        <row r="4">
          <cell r="G4">
            <v>6.4935</v>
          </cell>
          <cell r="J4">
            <v>6.6964285714285712</v>
          </cell>
          <cell r="M4">
            <v>7.5892857142857135</v>
          </cell>
        </row>
        <row r="5">
          <cell r="G5">
            <v>6.5260000000000007</v>
          </cell>
          <cell r="J5">
            <v>6.5138392857142851</v>
          </cell>
          <cell r="M5">
            <v>7.1785714285714279</v>
          </cell>
        </row>
        <row r="6">
          <cell r="G6">
            <v>1.359</v>
          </cell>
          <cell r="J6">
            <v>1.3598305084745763</v>
          </cell>
          <cell r="M6">
            <v>1.4962711864406779</v>
          </cell>
        </row>
        <row r="7">
          <cell r="G7">
            <v>1.1039000000000001</v>
          </cell>
          <cell r="J7">
            <v>1.1040178571428572</v>
          </cell>
          <cell r="M7">
            <v>1.2149107142857141</v>
          </cell>
        </row>
        <row r="8">
          <cell r="G8">
            <v>5.3979999999999997</v>
          </cell>
          <cell r="J8">
            <v>5.4017857142857135</v>
          </cell>
          <cell r="M8">
            <v>5.9553571428571423</v>
          </cell>
        </row>
        <row r="9">
          <cell r="G9">
            <v>0.1348</v>
          </cell>
          <cell r="J9">
            <v>0.13711864406779661</v>
          </cell>
          <cell r="M9">
            <v>0.15169491525423728</v>
          </cell>
        </row>
        <row r="10">
          <cell r="G10">
            <v>13.884400000000001</v>
          </cell>
          <cell r="J10">
            <v>14.049636363636363</v>
          </cell>
          <cell r="M10">
            <v>15.545454545454545</v>
          </cell>
        </row>
        <row r="11">
          <cell r="G11">
            <v>19.846</v>
          </cell>
          <cell r="J11">
            <v>19.849999999999998</v>
          </cell>
          <cell r="M11">
            <v>21.866071428571427</v>
          </cell>
        </row>
        <row r="12">
          <cell r="G12">
            <v>0.99205555555555547</v>
          </cell>
          <cell r="J12">
            <v>1.0146329365079365</v>
          </cell>
          <cell r="M12">
            <v>1.1259920634920635</v>
          </cell>
        </row>
        <row r="13">
          <cell r="G13">
            <v>3.0819999999999999</v>
          </cell>
          <cell r="J13">
            <v>3.1588983050847457</v>
          </cell>
          <cell r="M13">
            <v>3.5593220338983054</v>
          </cell>
        </row>
        <row r="14">
          <cell r="G14">
            <v>4.0449999999999999</v>
          </cell>
          <cell r="J14">
            <v>4.0483050847457633</v>
          </cell>
          <cell r="M14">
            <v>4.4542372881355936</v>
          </cell>
        </row>
        <row r="15">
          <cell r="G15">
            <v>11.079000000000001</v>
          </cell>
          <cell r="J15">
            <v>11.095535714285713</v>
          </cell>
          <cell r="M15">
            <v>12.214285714285714</v>
          </cell>
        </row>
        <row r="16">
          <cell r="G16">
            <v>20.291999999999998</v>
          </cell>
          <cell r="J16">
            <v>20.535714285714285</v>
          </cell>
          <cell r="M16">
            <v>22.616071428571427</v>
          </cell>
        </row>
        <row r="17">
          <cell r="G17">
            <v>0.69340000000000002</v>
          </cell>
          <cell r="J17">
            <v>0.69491525423728817</v>
          </cell>
          <cell r="M17">
            <v>0.76525423728813569</v>
          </cell>
        </row>
        <row r="18">
          <cell r="G18">
            <v>15.99</v>
          </cell>
          <cell r="J18">
            <v>16.03125</v>
          </cell>
          <cell r="M18">
            <v>17.650892857142857</v>
          </cell>
        </row>
        <row r="19">
          <cell r="G19">
            <v>85.950400000000002</v>
          </cell>
          <cell r="J19">
            <v>87.603272727272724</v>
          </cell>
          <cell r="M19">
            <v>98.181818181818187</v>
          </cell>
        </row>
        <row r="20">
          <cell r="G20">
            <v>24.214285714285715</v>
          </cell>
          <cell r="J20">
            <v>24.298469387755098</v>
          </cell>
          <cell r="M20">
            <v>26.729591836734691</v>
          </cell>
        </row>
        <row r="21">
          <cell r="G21">
            <v>24.878</v>
          </cell>
          <cell r="J21">
            <v>25.392727272727271</v>
          </cell>
          <cell r="M21">
            <v>27.94318181818182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CAECE-D3E9-4649-9FBC-463E1A2C59B0}">
  <sheetPr>
    <pageSetUpPr fitToPage="1"/>
  </sheetPr>
  <dimension ref="A1:AI39"/>
  <sheetViews>
    <sheetView tabSelected="1" zoomScale="70" zoomScaleNormal="70" workbookViewId="0">
      <selection activeCell="X35" sqref="A1:X35"/>
    </sheetView>
  </sheetViews>
  <sheetFormatPr defaultRowHeight="15" x14ac:dyDescent="0.25"/>
  <cols>
    <col min="1" max="1" width="3.42578125" customWidth="1"/>
    <col min="2" max="2" width="20.5703125" customWidth="1"/>
    <col min="3" max="3" width="28.85546875" customWidth="1"/>
    <col min="4" max="4" width="8.28515625" customWidth="1"/>
    <col min="5" max="5" width="7" customWidth="1"/>
    <col min="6" max="6" width="8.7109375" customWidth="1"/>
    <col min="7" max="7" width="8.5703125" customWidth="1"/>
    <col min="8" max="8" width="8.42578125" customWidth="1"/>
    <col min="10" max="10" width="8.7109375" customWidth="1"/>
    <col min="15" max="15" width="12.140625" customWidth="1"/>
    <col min="16" max="16" width="11.85546875" bestFit="1" customWidth="1"/>
    <col min="18" max="18" width="0" hidden="1" customWidth="1"/>
    <col min="19" max="19" width="12.42578125" hidden="1" customWidth="1"/>
    <col min="21" max="21" width="10.5703125" customWidth="1"/>
    <col min="22" max="22" width="11" customWidth="1"/>
    <col min="23" max="23" width="10" customWidth="1"/>
    <col min="24" max="24" width="13.85546875" customWidth="1"/>
    <col min="25" max="25" width="8.5703125" hidden="1" customWidth="1"/>
    <col min="26" max="26" width="10.42578125" customWidth="1"/>
    <col min="27" max="27" width="9.140625" hidden="1" customWidth="1"/>
    <col min="28" max="28" width="12" hidden="1" customWidth="1"/>
    <col min="29" max="29" width="13.85546875" hidden="1" customWidth="1"/>
    <col min="30" max="30" width="10.5703125" hidden="1" customWidth="1"/>
    <col min="31" max="31" width="11.28515625" hidden="1" customWidth="1"/>
    <col min="32" max="32" width="14.85546875" hidden="1" customWidth="1"/>
    <col min="33" max="34" width="9.140625" hidden="1" customWidth="1"/>
    <col min="35" max="35" width="10.28515625" hidden="1" customWidth="1"/>
  </cols>
  <sheetData>
    <row r="1" spans="1:35" x14ac:dyDescent="0.25">
      <c r="A1" s="23" t="s">
        <v>95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AA1" s="1"/>
    </row>
    <row r="2" spans="1:35" x14ac:dyDescent="0.25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AA2" s="1"/>
    </row>
    <row r="3" spans="1:35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AA3" s="1"/>
    </row>
    <row r="4" spans="1:35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AA4" s="1"/>
    </row>
    <row r="5" spans="1:35" x14ac:dyDescent="0.25">
      <c r="A5" s="24"/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AA5" s="2"/>
    </row>
    <row r="6" spans="1:35" ht="108.75" customHeight="1" x14ac:dyDescent="0.25">
      <c r="A6" s="24"/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</row>
    <row r="7" spans="1:35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</row>
    <row r="8" spans="1:35" s="4" customFormat="1" ht="30.75" customHeight="1" x14ac:dyDescent="0.25">
      <c r="A8" s="26" t="s">
        <v>0</v>
      </c>
      <c r="B8" s="26" t="s">
        <v>1</v>
      </c>
      <c r="C8" s="26" t="s">
        <v>2</v>
      </c>
      <c r="D8" s="26" t="s">
        <v>3</v>
      </c>
      <c r="E8" s="26" t="s">
        <v>4</v>
      </c>
      <c r="F8" s="26" t="s">
        <v>5</v>
      </c>
      <c r="G8" s="26"/>
      <c r="H8" s="26"/>
      <c r="I8" s="26"/>
      <c r="J8" s="26"/>
      <c r="K8" s="26"/>
      <c r="L8" s="26" t="s">
        <v>6</v>
      </c>
      <c r="M8" s="26"/>
      <c r="N8" s="26"/>
      <c r="O8" s="26" t="s">
        <v>7</v>
      </c>
      <c r="P8" s="26" t="s">
        <v>8</v>
      </c>
      <c r="Q8" s="26" t="s">
        <v>9</v>
      </c>
      <c r="R8" s="26"/>
      <c r="S8" s="26"/>
      <c r="T8" s="26" t="s">
        <v>10</v>
      </c>
      <c r="U8" s="26" t="s">
        <v>11</v>
      </c>
      <c r="V8" s="26" t="s">
        <v>12</v>
      </c>
      <c r="W8" s="26" t="s">
        <v>13</v>
      </c>
      <c r="X8" s="26" t="s">
        <v>14</v>
      </c>
    </row>
    <row r="9" spans="1:35" s="4" customFormat="1" ht="95.25" customHeight="1" x14ac:dyDescent="0.25">
      <c r="A9" s="26"/>
      <c r="B9" s="26"/>
      <c r="C9" s="26"/>
      <c r="D9" s="26"/>
      <c r="E9" s="26"/>
      <c r="F9" s="3" t="s">
        <v>15</v>
      </c>
      <c r="G9" s="3" t="s">
        <v>16</v>
      </c>
      <c r="H9" s="3" t="s">
        <v>15</v>
      </c>
      <c r="I9" s="3" t="s">
        <v>17</v>
      </c>
      <c r="J9" s="3" t="s">
        <v>15</v>
      </c>
      <c r="K9" s="3" t="s">
        <v>18</v>
      </c>
      <c r="L9" s="5" t="s">
        <v>19</v>
      </c>
      <c r="M9" s="5" t="s">
        <v>20</v>
      </c>
      <c r="N9" s="5" t="s">
        <v>21</v>
      </c>
      <c r="O9" s="26"/>
      <c r="P9" s="26"/>
      <c r="Q9" s="5" t="s">
        <v>22</v>
      </c>
      <c r="R9" s="5" t="s">
        <v>23</v>
      </c>
      <c r="S9" s="5" t="s">
        <v>24</v>
      </c>
      <c r="T9" s="26"/>
      <c r="U9" s="26"/>
      <c r="V9" s="26"/>
      <c r="W9" s="26"/>
      <c r="X9" s="26"/>
      <c r="AA9" s="26" t="s">
        <v>25</v>
      </c>
      <c r="AB9" s="26"/>
      <c r="AC9" s="26"/>
      <c r="AD9" s="26" t="s">
        <v>26</v>
      </c>
      <c r="AE9" s="26"/>
      <c r="AF9" s="26"/>
      <c r="AG9" s="26" t="s">
        <v>27</v>
      </c>
      <c r="AH9" s="26"/>
      <c r="AI9" s="26"/>
    </row>
    <row r="10" spans="1:35" x14ac:dyDescent="0.25">
      <c r="A10" s="6">
        <v>1</v>
      </c>
      <c r="B10" s="6">
        <v>2</v>
      </c>
      <c r="C10" s="6">
        <v>3</v>
      </c>
      <c r="D10" s="7">
        <v>4</v>
      </c>
      <c r="E10" s="7">
        <v>5</v>
      </c>
      <c r="F10" s="6">
        <v>6</v>
      </c>
      <c r="G10" s="6">
        <v>7</v>
      </c>
      <c r="H10" s="6">
        <v>8</v>
      </c>
      <c r="I10" s="6">
        <v>9</v>
      </c>
      <c r="J10" s="6">
        <v>10</v>
      </c>
      <c r="K10" s="6">
        <v>11</v>
      </c>
      <c r="L10" s="6">
        <v>12</v>
      </c>
      <c r="M10" s="6">
        <v>13</v>
      </c>
      <c r="N10" s="6">
        <v>14</v>
      </c>
      <c r="O10" s="6">
        <v>15</v>
      </c>
      <c r="P10" s="6">
        <v>16</v>
      </c>
      <c r="Q10" s="6">
        <v>17</v>
      </c>
      <c r="R10" s="6">
        <v>18</v>
      </c>
      <c r="S10" s="6">
        <v>19</v>
      </c>
      <c r="T10" s="6">
        <v>20</v>
      </c>
      <c r="U10" s="6">
        <v>21</v>
      </c>
      <c r="V10" s="6">
        <v>22</v>
      </c>
      <c r="W10" s="6">
        <v>23</v>
      </c>
      <c r="X10" s="6">
        <v>24</v>
      </c>
      <c r="AA10" s="8" t="s">
        <v>28</v>
      </c>
      <c r="AB10" s="8" t="s">
        <v>29</v>
      </c>
      <c r="AC10" s="8" t="s">
        <v>30</v>
      </c>
      <c r="AD10" s="8" t="s">
        <v>28</v>
      </c>
      <c r="AE10" s="8" t="s">
        <v>29</v>
      </c>
      <c r="AF10" s="8" t="s">
        <v>30</v>
      </c>
      <c r="AG10" s="8" t="s">
        <v>28</v>
      </c>
      <c r="AH10" s="8" t="s">
        <v>29</v>
      </c>
      <c r="AI10" s="8" t="s">
        <v>30</v>
      </c>
    </row>
    <row r="11" spans="1:35" ht="25.5" hidden="1" x14ac:dyDescent="0.25">
      <c r="A11" s="6">
        <v>1</v>
      </c>
      <c r="B11" s="9" t="s">
        <v>31</v>
      </c>
      <c r="C11" s="9" t="s">
        <v>32</v>
      </c>
      <c r="D11" s="9" t="s">
        <v>33</v>
      </c>
      <c r="E11" s="10">
        <v>1800</v>
      </c>
      <c r="F11" s="11">
        <f>[1]кп!G1</f>
        <v>38.292000000000002</v>
      </c>
      <c r="G11" s="12" t="s">
        <v>34</v>
      </c>
      <c r="H11" s="11">
        <f>[1]кп!J1</f>
        <v>38.36090909090909</v>
      </c>
      <c r="I11" s="12" t="s">
        <v>35</v>
      </c>
      <c r="J11" s="11">
        <f>[1]кп!M1</f>
        <v>42.242424242424242</v>
      </c>
      <c r="K11" s="12" t="s">
        <v>36</v>
      </c>
      <c r="L11" s="13">
        <f t="shared" ref="L11:L31" si="0">AVERAGE(F11,H11,J11)</f>
        <v>39.631777777777778</v>
      </c>
      <c r="M11" s="13">
        <f t="shared" ref="M11:M31" si="1">STDEV(F11,H11,J11)</f>
        <v>2.2611486767195985</v>
      </c>
      <c r="N11" s="13">
        <f t="shared" ref="N11:N31" si="2">M11/L11*100</f>
        <v>5.7053930040641871</v>
      </c>
      <c r="O11" s="14">
        <f t="shared" ref="O11:O31" si="3">MIN(F11,H11,J11)</f>
        <v>38.292000000000002</v>
      </c>
      <c r="P11" s="14">
        <v>19.0976</v>
      </c>
      <c r="Q11" s="13">
        <v>25.87</v>
      </c>
      <c r="R11" s="12"/>
      <c r="S11" s="11"/>
      <c r="T11" s="13">
        <f t="shared" ref="T11:T31" si="4">Q11</f>
        <v>25.87</v>
      </c>
      <c r="U11" s="11">
        <f t="shared" ref="U11:U26" si="5">MIN(O11,P11,Q11)</f>
        <v>19.0976</v>
      </c>
      <c r="V11" s="11">
        <f t="shared" ref="V11:V31" si="6">U11*1.1</f>
        <v>21.007360000000002</v>
      </c>
      <c r="W11" s="11">
        <f>V11*1.1</f>
        <v>23.108096000000003</v>
      </c>
      <c r="X11" s="11">
        <f t="shared" ref="X11:X26" si="7">Y11*E11</f>
        <v>41598</v>
      </c>
      <c r="Y11" s="15">
        <f t="shared" ref="Y11:Y26" si="8">ROUND(W11,2)</f>
        <v>23.11</v>
      </c>
      <c r="AA11" s="8"/>
      <c r="AB11" s="8"/>
      <c r="AC11" s="8"/>
      <c r="AD11" s="8"/>
      <c r="AE11" s="8"/>
      <c r="AF11" s="8"/>
      <c r="AG11" s="8"/>
      <c r="AH11" s="8"/>
      <c r="AI11" s="8"/>
    </row>
    <row r="12" spans="1:35" ht="51" hidden="1" x14ac:dyDescent="0.25">
      <c r="A12" s="6">
        <v>2</v>
      </c>
      <c r="B12" s="9" t="s">
        <v>37</v>
      </c>
      <c r="C12" s="9" t="s">
        <v>38</v>
      </c>
      <c r="D12" s="9" t="s">
        <v>33</v>
      </c>
      <c r="E12" s="10">
        <v>220</v>
      </c>
      <c r="F12" s="11">
        <f>[1]кп!G2</f>
        <v>8.8140000000000001</v>
      </c>
      <c r="G12" s="12" t="s">
        <v>34</v>
      </c>
      <c r="H12" s="11">
        <f>[1]кп!J2</f>
        <v>8.8144067796610166</v>
      </c>
      <c r="I12" s="12" t="s">
        <v>35</v>
      </c>
      <c r="J12" s="11">
        <f>[1]кп!M2</f>
        <v>10.216071428571428</v>
      </c>
      <c r="K12" s="12" t="s">
        <v>39</v>
      </c>
      <c r="L12" s="13">
        <f t="shared" si="0"/>
        <v>9.2814927360774817</v>
      </c>
      <c r="M12" s="13">
        <f t="shared" si="1"/>
        <v>0.80936891509076037</v>
      </c>
      <c r="N12" s="13">
        <f t="shared" si="2"/>
        <v>8.7202450953251898</v>
      </c>
      <c r="O12" s="14">
        <f t="shared" si="3"/>
        <v>8.8140000000000001</v>
      </c>
      <c r="P12" s="14">
        <v>4.0854999999999997</v>
      </c>
      <c r="Q12" s="13">
        <v>11.91</v>
      </c>
      <c r="R12" s="12"/>
      <c r="S12" s="11"/>
      <c r="T12" s="13">
        <f t="shared" si="4"/>
        <v>11.91</v>
      </c>
      <c r="U12" s="11">
        <f t="shared" si="5"/>
        <v>4.0854999999999997</v>
      </c>
      <c r="V12" s="11">
        <f t="shared" si="6"/>
        <v>4.4940499999999997</v>
      </c>
      <c r="W12" s="11">
        <f>V12*1.18</f>
        <v>5.3029789999999997</v>
      </c>
      <c r="X12" s="11">
        <f t="shared" si="7"/>
        <v>1166</v>
      </c>
      <c r="Y12" s="15">
        <f t="shared" si="8"/>
        <v>5.3</v>
      </c>
      <c r="AA12" s="8"/>
      <c r="AB12" s="8"/>
      <c r="AC12" s="8"/>
      <c r="AD12" s="8"/>
      <c r="AE12" s="8"/>
      <c r="AF12" s="8"/>
      <c r="AG12" s="8"/>
      <c r="AH12" s="8"/>
      <c r="AI12" s="8"/>
    </row>
    <row r="13" spans="1:35" ht="89.25" hidden="1" x14ac:dyDescent="0.25">
      <c r="A13" s="6">
        <v>3</v>
      </c>
      <c r="B13" s="9" t="s">
        <v>40</v>
      </c>
      <c r="C13" s="9" t="s">
        <v>41</v>
      </c>
      <c r="D13" s="9" t="s">
        <v>33</v>
      </c>
      <c r="E13" s="10">
        <v>500</v>
      </c>
      <c r="F13" s="11">
        <f>[1]кп!G3</f>
        <v>5.0920000000000005</v>
      </c>
      <c r="G13" s="12" t="s">
        <v>34</v>
      </c>
      <c r="H13" s="11">
        <f>[1]кп!J3</f>
        <v>5.0966101694915258</v>
      </c>
      <c r="I13" s="12" t="s">
        <v>35</v>
      </c>
      <c r="J13" s="11">
        <f>[1]кп!M3</f>
        <v>5.6067796610169491</v>
      </c>
      <c r="K13" s="12" t="s">
        <v>42</v>
      </c>
      <c r="L13" s="13">
        <f t="shared" si="0"/>
        <v>5.2651299435028251</v>
      </c>
      <c r="M13" s="13">
        <f t="shared" si="1"/>
        <v>0.29588631351212524</v>
      </c>
      <c r="N13" s="13">
        <f t="shared" si="2"/>
        <v>5.6197343026120219</v>
      </c>
      <c r="O13" s="14">
        <f t="shared" si="3"/>
        <v>5.0920000000000005</v>
      </c>
      <c r="P13" s="14">
        <v>5.0990000000000002</v>
      </c>
      <c r="Q13" s="13">
        <v>9.02</v>
      </c>
      <c r="R13" s="12"/>
      <c r="S13" s="11"/>
      <c r="T13" s="13">
        <f t="shared" si="4"/>
        <v>9.02</v>
      </c>
      <c r="U13" s="11">
        <f t="shared" si="5"/>
        <v>5.0920000000000005</v>
      </c>
      <c r="V13" s="11">
        <f t="shared" si="6"/>
        <v>5.6012000000000013</v>
      </c>
      <c r="W13" s="11">
        <f>V13*1.18</f>
        <v>6.6094160000000013</v>
      </c>
      <c r="X13" s="11">
        <f t="shared" si="7"/>
        <v>3305</v>
      </c>
      <c r="Y13" s="15">
        <f t="shared" si="8"/>
        <v>6.61</v>
      </c>
      <c r="AA13" s="8"/>
      <c r="AB13" s="8"/>
      <c r="AC13" s="8"/>
      <c r="AD13" s="8"/>
      <c r="AE13" s="8"/>
      <c r="AF13" s="8"/>
      <c r="AG13" s="8"/>
      <c r="AH13" s="8"/>
      <c r="AI13" s="8"/>
    </row>
    <row r="14" spans="1:35" ht="38.25" hidden="1" x14ac:dyDescent="0.25">
      <c r="A14" s="6">
        <v>4</v>
      </c>
      <c r="B14" s="9" t="s">
        <v>43</v>
      </c>
      <c r="C14" s="9" t="s">
        <v>44</v>
      </c>
      <c r="D14" s="9" t="s">
        <v>33</v>
      </c>
      <c r="E14" s="10">
        <v>1200</v>
      </c>
      <c r="F14" s="11">
        <f>[1]кп!G4</f>
        <v>6.4935</v>
      </c>
      <c r="G14" s="12" t="s">
        <v>34</v>
      </c>
      <c r="H14" s="11">
        <f>[1]кп!J4</f>
        <v>6.6964285714285712</v>
      </c>
      <c r="I14" s="12" t="s">
        <v>35</v>
      </c>
      <c r="J14" s="11">
        <f>[1]кп!M4</f>
        <v>7.5892857142857135</v>
      </c>
      <c r="K14" s="12" t="s">
        <v>45</v>
      </c>
      <c r="L14" s="13">
        <f t="shared" si="0"/>
        <v>6.9264047619047604</v>
      </c>
      <c r="M14" s="13">
        <f t="shared" si="1"/>
        <v>0.58296944092089298</v>
      </c>
      <c r="N14" s="13">
        <f t="shared" si="2"/>
        <v>8.4166239334903725</v>
      </c>
      <c r="O14" s="14">
        <f t="shared" si="3"/>
        <v>6.4935</v>
      </c>
      <c r="P14" s="14">
        <v>7.1302499999999993</v>
      </c>
      <c r="Q14" s="13">
        <v>13.69</v>
      </c>
      <c r="R14" s="12"/>
      <c r="S14" s="11"/>
      <c r="T14" s="13">
        <f t="shared" si="4"/>
        <v>13.69</v>
      </c>
      <c r="U14" s="11">
        <f t="shared" si="5"/>
        <v>6.4935</v>
      </c>
      <c r="V14" s="11">
        <f t="shared" si="6"/>
        <v>7.142850000000001</v>
      </c>
      <c r="W14" s="11">
        <f>V14*1.12</f>
        <v>7.9999920000000015</v>
      </c>
      <c r="X14" s="11">
        <f t="shared" si="7"/>
        <v>9600</v>
      </c>
      <c r="Y14" s="15">
        <f t="shared" si="8"/>
        <v>8</v>
      </c>
      <c r="AA14" s="8"/>
      <c r="AB14" s="8"/>
      <c r="AC14" s="8"/>
      <c r="AD14" s="8"/>
      <c r="AE14" s="8"/>
      <c r="AF14" s="8"/>
      <c r="AG14" s="8"/>
      <c r="AH14" s="8"/>
      <c r="AI14" s="8"/>
    </row>
    <row r="15" spans="1:35" ht="51" hidden="1" x14ac:dyDescent="0.25">
      <c r="A15" s="6">
        <v>5</v>
      </c>
      <c r="B15" s="9" t="s">
        <v>46</v>
      </c>
      <c r="C15" s="9" t="s">
        <v>47</v>
      </c>
      <c r="D15" s="9" t="s">
        <v>33</v>
      </c>
      <c r="E15" s="10">
        <v>1100</v>
      </c>
      <c r="F15" s="11">
        <f>[1]кп!G5</f>
        <v>6.5260000000000007</v>
      </c>
      <c r="G15" s="12" t="s">
        <v>34</v>
      </c>
      <c r="H15" s="11">
        <f>[1]кп!J5</f>
        <v>6.5138392857142851</v>
      </c>
      <c r="I15" s="12" t="s">
        <v>35</v>
      </c>
      <c r="J15" s="11">
        <f>[1]кп!M5</f>
        <v>7.1785714285714279</v>
      </c>
      <c r="K15" s="12" t="s">
        <v>48</v>
      </c>
      <c r="L15" s="13">
        <f t="shared" si="0"/>
        <v>6.7394702380952376</v>
      </c>
      <c r="M15" s="13">
        <f t="shared" si="1"/>
        <v>0.38032139349659283</v>
      </c>
      <c r="N15" s="13">
        <f t="shared" si="2"/>
        <v>5.6431941986597787</v>
      </c>
      <c r="O15" s="14">
        <f t="shared" si="3"/>
        <v>6.5138392857142851</v>
      </c>
      <c r="P15" s="14">
        <v>2.5460000000000003</v>
      </c>
      <c r="Q15" s="13">
        <v>4.4000000000000004</v>
      </c>
      <c r="R15" s="12"/>
      <c r="S15" s="11"/>
      <c r="T15" s="13">
        <f t="shared" si="4"/>
        <v>4.4000000000000004</v>
      </c>
      <c r="U15" s="11">
        <f t="shared" si="5"/>
        <v>2.5460000000000003</v>
      </c>
      <c r="V15" s="11">
        <f t="shared" si="6"/>
        <v>2.8006000000000006</v>
      </c>
      <c r="W15" s="11">
        <f t="shared" ref="W15:W26" si="9">V15*1.12</f>
        <v>3.1366720000000012</v>
      </c>
      <c r="X15" s="11">
        <f t="shared" si="7"/>
        <v>3454</v>
      </c>
      <c r="Y15" s="15">
        <f t="shared" si="8"/>
        <v>3.14</v>
      </c>
      <c r="AA15" s="8"/>
      <c r="AB15" s="8"/>
      <c r="AC15" s="8"/>
      <c r="AD15" s="8"/>
      <c r="AE15" s="8"/>
      <c r="AF15" s="8"/>
      <c r="AG15" s="8"/>
      <c r="AH15" s="8"/>
      <c r="AI15" s="8"/>
    </row>
    <row r="16" spans="1:35" ht="38.25" hidden="1" x14ac:dyDescent="0.25">
      <c r="A16" s="6">
        <v>6</v>
      </c>
      <c r="B16" s="9" t="s">
        <v>46</v>
      </c>
      <c r="C16" s="9" t="s">
        <v>49</v>
      </c>
      <c r="D16" s="9" t="s">
        <v>50</v>
      </c>
      <c r="E16" s="10">
        <v>250</v>
      </c>
      <c r="F16" s="11">
        <f>[1]кп!G6</f>
        <v>1.359</v>
      </c>
      <c r="G16" s="12" t="s">
        <v>34</v>
      </c>
      <c r="H16" s="11">
        <f>[1]кп!J6</f>
        <v>1.3598305084745763</v>
      </c>
      <c r="I16" s="12" t="s">
        <v>35</v>
      </c>
      <c r="J16" s="11">
        <f>[1]кп!M6</f>
        <v>1.4962711864406779</v>
      </c>
      <c r="K16" s="12" t="s">
        <v>51</v>
      </c>
      <c r="L16" s="13">
        <f t="shared" si="0"/>
        <v>1.4050338983050847</v>
      </c>
      <c r="M16" s="13">
        <f t="shared" si="1"/>
        <v>7.9014900467155716E-2</v>
      </c>
      <c r="N16" s="13">
        <f t="shared" si="2"/>
        <v>5.62370064967633</v>
      </c>
      <c r="O16" s="14">
        <f t="shared" si="3"/>
        <v>1.359</v>
      </c>
      <c r="P16" s="14">
        <v>0.62369999999999992</v>
      </c>
      <c r="Q16" s="13">
        <v>1.72</v>
      </c>
      <c r="R16" s="12"/>
      <c r="S16" s="11"/>
      <c r="T16" s="13">
        <f>Q16</f>
        <v>1.72</v>
      </c>
      <c r="U16" s="11">
        <f>MIN(O16,P16,Q16)</f>
        <v>0.62369999999999992</v>
      </c>
      <c r="V16" s="11">
        <f t="shared" si="6"/>
        <v>0.68606999999999996</v>
      </c>
      <c r="W16" s="11">
        <f>V16*1.18</f>
        <v>0.80956259999999991</v>
      </c>
      <c r="X16" s="11">
        <f t="shared" si="7"/>
        <v>202.5</v>
      </c>
      <c r="Y16" s="15">
        <f t="shared" si="8"/>
        <v>0.81</v>
      </c>
      <c r="AA16" s="8"/>
      <c r="AB16" s="8"/>
      <c r="AC16" s="8"/>
      <c r="AD16" s="8"/>
      <c r="AE16" s="8"/>
      <c r="AF16" s="8"/>
      <c r="AG16" s="8"/>
      <c r="AH16" s="8"/>
      <c r="AI16" s="8"/>
    </row>
    <row r="17" spans="1:35" ht="51" hidden="1" x14ac:dyDescent="0.25">
      <c r="A17" s="6">
        <v>7</v>
      </c>
      <c r="B17" s="9" t="s">
        <v>52</v>
      </c>
      <c r="C17" s="9" t="s">
        <v>53</v>
      </c>
      <c r="D17" s="9" t="s">
        <v>33</v>
      </c>
      <c r="E17" s="10">
        <v>7500</v>
      </c>
      <c r="F17" s="11">
        <f>[1]кп!G7</f>
        <v>1.1039000000000001</v>
      </c>
      <c r="G17" s="12" t="s">
        <v>34</v>
      </c>
      <c r="H17" s="11">
        <f>[1]кп!J7</f>
        <v>1.1040178571428572</v>
      </c>
      <c r="I17" s="12" t="s">
        <v>35</v>
      </c>
      <c r="J17" s="11">
        <f>[1]кп!M7</f>
        <v>1.2149107142857141</v>
      </c>
      <c r="K17" s="12" t="s">
        <v>54</v>
      </c>
      <c r="L17" s="13">
        <f t="shared" si="0"/>
        <v>1.140942857142857</v>
      </c>
      <c r="M17" s="13">
        <f t="shared" si="1"/>
        <v>6.4058070454128591E-2</v>
      </c>
      <c r="N17" s="13">
        <f t="shared" si="2"/>
        <v>5.614485427827864</v>
      </c>
      <c r="O17" s="14">
        <f t="shared" si="3"/>
        <v>1.1039000000000001</v>
      </c>
      <c r="P17" s="14">
        <v>0.34549999999999997</v>
      </c>
      <c r="Q17" s="13">
        <v>1.3</v>
      </c>
      <c r="R17" s="12"/>
      <c r="S17" s="11"/>
      <c r="T17" s="13">
        <f t="shared" si="4"/>
        <v>1.3</v>
      </c>
      <c r="U17" s="11">
        <f t="shared" si="5"/>
        <v>0.34549999999999997</v>
      </c>
      <c r="V17" s="11">
        <f t="shared" si="6"/>
        <v>0.38005</v>
      </c>
      <c r="W17" s="11">
        <f>V17*1.12</f>
        <v>0.42565600000000003</v>
      </c>
      <c r="X17" s="11">
        <f t="shared" si="7"/>
        <v>3225</v>
      </c>
      <c r="Y17" s="15">
        <f t="shared" si="8"/>
        <v>0.43</v>
      </c>
      <c r="AA17" s="8"/>
      <c r="AB17" s="8"/>
      <c r="AC17" s="8"/>
      <c r="AD17" s="8"/>
      <c r="AE17" s="8"/>
      <c r="AF17" s="8"/>
      <c r="AG17" s="8"/>
      <c r="AH17" s="8"/>
      <c r="AI17" s="8"/>
    </row>
    <row r="18" spans="1:35" ht="51" hidden="1" x14ac:dyDescent="0.25">
      <c r="A18" s="6">
        <v>8</v>
      </c>
      <c r="B18" s="9" t="s">
        <v>55</v>
      </c>
      <c r="C18" s="9" t="s">
        <v>56</v>
      </c>
      <c r="D18" s="9" t="s">
        <v>33</v>
      </c>
      <c r="E18" s="10">
        <v>1500</v>
      </c>
      <c r="F18" s="11">
        <f>[1]кп!G8</f>
        <v>5.3979999999999997</v>
      </c>
      <c r="G18" s="12" t="s">
        <v>34</v>
      </c>
      <c r="H18" s="11">
        <f>[1]кп!J8</f>
        <v>5.4017857142857135</v>
      </c>
      <c r="I18" s="12" t="s">
        <v>35</v>
      </c>
      <c r="J18" s="11">
        <f>[1]кп!M8</f>
        <v>5.9553571428571423</v>
      </c>
      <c r="K18" s="12" t="s">
        <v>57</v>
      </c>
      <c r="L18" s="13">
        <f t="shared" si="0"/>
        <v>5.5850476190476188</v>
      </c>
      <c r="M18" s="13">
        <f t="shared" si="1"/>
        <v>0.32070304095251495</v>
      </c>
      <c r="N18" s="13">
        <f t="shared" si="2"/>
        <v>5.7421720068915425</v>
      </c>
      <c r="O18" s="14">
        <f t="shared" si="3"/>
        <v>5.3979999999999997</v>
      </c>
      <c r="P18" s="14">
        <v>3.6700000000000004</v>
      </c>
      <c r="Q18" s="13">
        <v>6.3</v>
      </c>
      <c r="R18" s="12"/>
      <c r="S18" s="11"/>
      <c r="T18" s="13">
        <f t="shared" si="4"/>
        <v>6.3</v>
      </c>
      <c r="U18" s="11">
        <f t="shared" si="5"/>
        <v>3.6700000000000004</v>
      </c>
      <c r="V18" s="11">
        <f t="shared" si="6"/>
        <v>4.0370000000000008</v>
      </c>
      <c r="W18" s="11">
        <f t="shared" si="9"/>
        <v>4.521440000000001</v>
      </c>
      <c r="X18" s="11">
        <f t="shared" si="7"/>
        <v>6779.9999999999991</v>
      </c>
      <c r="Y18" s="15">
        <f t="shared" si="8"/>
        <v>4.5199999999999996</v>
      </c>
      <c r="AA18" s="8"/>
      <c r="AB18" s="8"/>
      <c r="AC18" s="8"/>
      <c r="AD18" s="8"/>
      <c r="AE18" s="8"/>
      <c r="AF18" s="8"/>
      <c r="AG18" s="8"/>
      <c r="AH18" s="8"/>
      <c r="AI18" s="8"/>
    </row>
    <row r="19" spans="1:35" ht="76.5" hidden="1" x14ac:dyDescent="0.25">
      <c r="A19" s="6">
        <v>9</v>
      </c>
      <c r="B19" s="9" t="s">
        <v>58</v>
      </c>
      <c r="C19" s="9" t="s">
        <v>59</v>
      </c>
      <c r="D19" s="9" t="s">
        <v>33</v>
      </c>
      <c r="E19" s="10">
        <v>11000</v>
      </c>
      <c r="F19" s="11">
        <f>[1]кп!G9</f>
        <v>0.1348</v>
      </c>
      <c r="G19" s="12" t="s">
        <v>34</v>
      </c>
      <c r="H19" s="11">
        <f>[1]кп!J9</f>
        <v>0.13711864406779661</v>
      </c>
      <c r="I19" s="12" t="s">
        <v>35</v>
      </c>
      <c r="J19" s="11">
        <f>[1]кп!M9</f>
        <v>0.15169491525423728</v>
      </c>
      <c r="K19" s="12" t="s">
        <v>60</v>
      </c>
      <c r="L19" s="13">
        <f t="shared" si="0"/>
        <v>0.1412045197740113</v>
      </c>
      <c r="M19" s="13">
        <f t="shared" si="1"/>
        <v>9.1586202878458402E-3</v>
      </c>
      <c r="N19" s="13">
        <f t="shared" si="2"/>
        <v>6.4860673741206156</v>
      </c>
      <c r="O19" s="14">
        <f t="shared" si="3"/>
        <v>0.1348</v>
      </c>
      <c r="P19" s="14">
        <v>3.5650000000000001E-2</v>
      </c>
      <c r="Q19" s="13">
        <v>0.15</v>
      </c>
      <c r="R19" s="12"/>
      <c r="S19" s="11"/>
      <c r="T19" s="13">
        <f t="shared" si="4"/>
        <v>0.15</v>
      </c>
      <c r="U19" s="11">
        <f t="shared" si="5"/>
        <v>3.5650000000000001E-2</v>
      </c>
      <c r="V19" s="11">
        <f t="shared" si="6"/>
        <v>3.9215000000000007E-2</v>
      </c>
      <c r="W19" s="11">
        <f>V19*1.18</f>
        <v>4.6273700000000008E-2</v>
      </c>
      <c r="X19" s="11">
        <f t="shared" si="7"/>
        <v>550</v>
      </c>
      <c r="Y19" s="15">
        <f t="shared" si="8"/>
        <v>0.05</v>
      </c>
      <c r="AA19" s="8"/>
      <c r="AB19" s="8"/>
      <c r="AC19" s="8"/>
      <c r="AD19" s="8"/>
      <c r="AE19" s="8"/>
      <c r="AF19" s="8"/>
      <c r="AG19" s="8"/>
      <c r="AH19" s="8"/>
      <c r="AI19" s="8"/>
    </row>
    <row r="20" spans="1:35" ht="25.5" hidden="1" x14ac:dyDescent="0.25">
      <c r="A20" s="6">
        <v>10</v>
      </c>
      <c r="B20" s="9" t="s">
        <v>61</v>
      </c>
      <c r="C20" s="9" t="s">
        <v>62</v>
      </c>
      <c r="D20" s="9" t="s">
        <v>33</v>
      </c>
      <c r="E20" s="10">
        <v>7000</v>
      </c>
      <c r="F20" s="11">
        <f>[1]кп!G10</f>
        <v>13.884400000000001</v>
      </c>
      <c r="G20" s="12" t="s">
        <v>34</v>
      </c>
      <c r="H20" s="11">
        <f>[1]кп!J10</f>
        <v>14.049636363636363</v>
      </c>
      <c r="I20" s="12" t="s">
        <v>35</v>
      </c>
      <c r="J20" s="11">
        <f>[1]кп!M10</f>
        <v>15.545454545454545</v>
      </c>
      <c r="K20" s="12" t="s">
        <v>63</v>
      </c>
      <c r="L20" s="13">
        <f t="shared" si="0"/>
        <v>14.493163636363638</v>
      </c>
      <c r="M20" s="13">
        <f t="shared" si="1"/>
        <v>0.91504802168163291</v>
      </c>
      <c r="N20" s="13">
        <f t="shared" si="2"/>
        <v>6.3136527306278323</v>
      </c>
      <c r="O20" s="14">
        <f t="shared" si="3"/>
        <v>13.884400000000001</v>
      </c>
      <c r="P20" s="14">
        <v>18</v>
      </c>
      <c r="Q20" s="13">
        <v>14.44</v>
      </c>
      <c r="R20" s="12"/>
      <c r="S20" s="11"/>
      <c r="T20" s="13">
        <f t="shared" si="4"/>
        <v>14.44</v>
      </c>
      <c r="U20" s="11">
        <f t="shared" si="5"/>
        <v>13.884400000000001</v>
      </c>
      <c r="V20" s="11">
        <f t="shared" si="6"/>
        <v>15.272840000000002</v>
      </c>
      <c r="W20" s="11">
        <f>V20*1.1</f>
        <v>16.800124000000004</v>
      </c>
      <c r="X20" s="11">
        <f t="shared" si="7"/>
        <v>117600</v>
      </c>
      <c r="Y20" s="15">
        <f t="shared" si="8"/>
        <v>16.8</v>
      </c>
      <c r="AA20" s="8"/>
      <c r="AB20" s="8"/>
      <c r="AC20" s="8"/>
      <c r="AD20" s="8"/>
      <c r="AE20" s="8"/>
      <c r="AF20" s="8"/>
      <c r="AG20" s="8"/>
      <c r="AH20" s="8"/>
      <c r="AI20" s="8"/>
    </row>
    <row r="21" spans="1:35" ht="36.75" hidden="1" x14ac:dyDescent="0.25">
      <c r="A21" s="6">
        <v>11</v>
      </c>
      <c r="B21" s="9" t="s">
        <v>61</v>
      </c>
      <c r="C21" s="9" t="s">
        <v>64</v>
      </c>
      <c r="D21" s="9" t="s">
        <v>50</v>
      </c>
      <c r="E21" s="10">
        <v>700</v>
      </c>
      <c r="F21" s="11">
        <f>[1]кп!G11</f>
        <v>19.846</v>
      </c>
      <c r="G21" s="12" t="s">
        <v>34</v>
      </c>
      <c r="H21" s="11">
        <f>[1]кп!J11</f>
        <v>19.849999999999998</v>
      </c>
      <c r="I21" s="12" t="s">
        <v>35</v>
      </c>
      <c r="J21" s="11">
        <f>[1]кп!M11</f>
        <v>21.866071428571427</v>
      </c>
      <c r="K21" s="12" t="s">
        <v>65</v>
      </c>
      <c r="L21" s="13">
        <f t="shared" si="0"/>
        <v>20.520690476190477</v>
      </c>
      <c r="M21" s="13">
        <f t="shared" si="1"/>
        <v>1.165135799068979</v>
      </c>
      <c r="N21" s="13">
        <f t="shared" si="2"/>
        <v>5.6778586491563239</v>
      </c>
      <c r="O21" s="14">
        <f t="shared" si="3"/>
        <v>19.846</v>
      </c>
      <c r="P21" s="14">
        <v>12.42</v>
      </c>
      <c r="Q21" s="13">
        <v>20.260000000000002</v>
      </c>
      <c r="R21" s="12"/>
      <c r="S21" s="11"/>
      <c r="T21" s="13">
        <f t="shared" si="4"/>
        <v>20.260000000000002</v>
      </c>
      <c r="U21" s="11">
        <f t="shared" si="5"/>
        <v>12.42</v>
      </c>
      <c r="V21" s="11">
        <f t="shared" si="6"/>
        <v>13.662000000000001</v>
      </c>
      <c r="W21" s="11">
        <f>V21*1.12</f>
        <v>15.301440000000003</v>
      </c>
      <c r="X21" s="11">
        <f t="shared" si="7"/>
        <v>10710</v>
      </c>
      <c r="Y21" s="15">
        <f t="shared" si="8"/>
        <v>15.3</v>
      </c>
      <c r="AA21" s="8"/>
      <c r="AB21" s="8"/>
      <c r="AC21" s="8"/>
      <c r="AD21" s="8"/>
      <c r="AE21" s="8"/>
      <c r="AF21" s="8"/>
      <c r="AG21" s="8"/>
      <c r="AH21" s="8"/>
      <c r="AI21" s="8"/>
    </row>
    <row r="22" spans="1:35" ht="38.25" hidden="1" x14ac:dyDescent="0.25">
      <c r="A22" s="6">
        <v>12</v>
      </c>
      <c r="B22" s="9" t="s">
        <v>66</v>
      </c>
      <c r="C22" s="9" t="s">
        <v>67</v>
      </c>
      <c r="D22" s="9" t="s">
        <v>68</v>
      </c>
      <c r="E22" s="10">
        <v>18000</v>
      </c>
      <c r="F22" s="11">
        <f>[1]кп!G12</f>
        <v>0.99205555555555547</v>
      </c>
      <c r="G22" s="12" t="s">
        <v>34</v>
      </c>
      <c r="H22" s="11">
        <f>[1]кп!J12</f>
        <v>1.0146329365079365</v>
      </c>
      <c r="I22" s="12" t="s">
        <v>35</v>
      </c>
      <c r="J22" s="11">
        <f>[1]кп!M12</f>
        <v>1.1259920634920635</v>
      </c>
      <c r="K22" s="12" t="s">
        <v>69</v>
      </c>
      <c r="L22" s="13">
        <f t="shared" si="0"/>
        <v>1.0442268518518516</v>
      </c>
      <c r="M22" s="13">
        <f t="shared" si="1"/>
        <v>7.1704929458118072E-2</v>
      </c>
      <c r="N22" s="13">
        <f t="shared" si="2"/>
        <v>6.8667961689507599</v>
      </c>
      <c r="O22" s="14">
        <f t="shared" si="3"/>
        <v>0.99205555555555547</v>
      </c>
      <c r="P22" s="14">
        <v>0.94716666666666682</v>
      </c>
      <c r="Q22" s="13">
        <v>1.17</v>
      </c>
      <c r="R22" s="12"/>
      <c r="S22" s="11"/>
      <c r="T22" s="13">
        <f t="shared" si="4"/>
        <v>1.17</v>
      </c>
      <c r="U22" s="11">
        <f t="shared" si="5"/>
        <v>0.94716666666666682</v>
      </c>
      <c r="V22" s="11">
        <f t="shared" si="6"/>
        <v>1.0418833333333335</v>
      </c>
      <c r="W22" s="11">
        <f t="shared" si="9"/>
        <v>1.1669093333333336</v>
      </c>
      <c r="X22" s="11">
        <f t="shared" si="7"/>
        <v>21060</v>
      </c>
      <c r="Y22" s="15">
        <f t="shared" si="8"/>
        <v>1.17</v>
      </c>
      <c r="AA22" s="8"/>
      <c r="AB22" s="8"/>
      <c r="AC22" s="8"/>
      <c r="AD22" s="8"/>
      <c r="AE22" s="8"/>
      <c r="AF22" s="8"/>
      <c r="AG22" s="8"/>
      <c r="AH22" s="8"/>
      <c r="AI22" s="8"/>
    </row>
    <row r="23" spans="1:35" ht="63.75" hidden="1" x14ac:dyDescent="0.25">
      <c r="A23" s="6">
        <v>13</v>
      </c>
      <c r="B23" s="9" t="s">
        <v>70</v>
      </c>
      <c r="C23" s="9" t="s">
        <v>71</v>
      </c>
      <c r="D23" s="9" t="s">
        <v>33</v>
      </c>
      <c r="E23" s="10">
        <v>600</v>
      </c>
      <c r="F23" s="11">
        <f>[1]кп!G13</f>
        <v>3.0819999999999999</v>
      </c>
      <c r="G23" s="12" t="s">
        <v>34</v>
      </c>
      <c r="H23" s="11">
        <f>[1]кп!J13</f>
        <v>3.1588983050847457</v>
      </c>
      <c r="I23" s="12" t="s">
        <v>35</v>
      </c>
      <c r="J23" s="11">
        <f>[1]кп!M13</f>
        <v>3.5593220338983054</v>
      </c>
      <c r="K23" s="12" t="s">
        <v>72</v>
      </c>
      <c r="L23" s="13">
        <f t="shared" si="0"/>
        <v>3.2667401129943503</v>
      </c>
      <c r="M23" s="13">
        <f t="shared" si="1"/>
        <v>0.25628396879460258</v>
      </c>
      <c r="N23" s="13">
        <f t="shared" si="2"/>
        <v>7.8452512269085366</v>
      </c>
      <c r="O23" s="14">
        <f t="shared" si="3"/>
        <v>3.0819999999999999</v>
      </c>
      <c r="P23" s="14">
        <v>3.25</v>
      </c>
      <c r="Q23" s="13">
        <v>4.2</v>
      </c>
      <c r="R23" s="12"/>
      <c r="S23" s="11"/>
      <c r="T23" s="13">
        <f t="shared" si="4"/>
        <v>4.2</v>
      </c>
      <c r="U23" s="11">
        <f t="shared" si="5"/>
        <v>3.0819999999999999</v>
      </c>
      <c r="V23" s="11">
        <f t="shared" si="6"/>
        <v>3.3902000000000001</v>
      </c>
      <c r="W23" s="11">
        <f>V23*1.18</f>
        <v>4.0004359999999997</v>
      </c>
      <c r="X23" s="11">
        <f t="shared" si="7"/>
        <v>2400</v>
      </c>
      <c r="Y23" s="15">
        <f t="shared" si="8"/>
        <v>4</v>
      </c>
      <c r="AA23" s="8"/>
      <c r="AB23" s="8"/>
      <c r="AC23" s="8"/>
      <c r="AD23" s="8"/>
      <c r="AE23" s="8"/>
      <c r="AF23" s="8"/>
      <c r="AG23" s="8"/>
      <c r="AH23" s="8"/>
      <c r="AI23" s="8"/>
    </row>
    <row r="24" spans="1:35" ht="63.75" hidden="1" x14ac:dyDescent="0.25">
      <c r="A24" s="6">
        <v>14</v>
      </c>
      <c r="B24" s="9" t="s">
        <v>73</v>
      </c>
      <c r="C24" s="9" t="s">
        <v>74</v>
      </c>
      <c r="D24" s="9" t="s">
        <v>33</v>
      </c>
      <c r="E24" s="10">
        <v>200</v>
      </c>
      <c r="F24" s="11">
        <f>[1]кп!G14</f>
        <v>4.0449999999999999</v>
      </c>
      <c r="G24" s="12" t="s">
        <v>34</v>
      </c>
      <c r="H24" s="11">
        <f>[1]кп!J14</f>
        <v>4.0483050847457633</v>
      </c>
      <c r="I24" s="12" t="s">
        <v>35</v>
      </c>
      <c r="J24" s="11">
        <f>[1]кп!M14</f>
        <v>4.4542372881355936</v>
      </c>
      <c r="K24" s="12" t="s">
        <v>75</v>
      </c>
      <c r="L24" s="13">
        <f t="shared" si="0"/>
        <v>4.1825141242937853</v>
      </c>
      <c r="M24" s="13">
        <f t="shared" si="1"/>
        <v>0.23532496514914369</v>
      </c>
      <c r="N24" s="13">
        <f t="shared" si="2"/>
        <v>5.6263997719046115</v>
      </c>
      <c r="O24" s="14">
        <f t="shared" si="3"/>
        <v>4.0449999999999999</v>
      </c>
      <c r="P24" s="14">
        <v>3.8820000000000001</v>
      </c>
      <c r="Q24" s="13">
        <v>5.0199999999999996</v>
      </c>
      <c r="R24" s="12"/>
      <c r="S24" s="11"/>
      <c r="T24" s="13">
        <f t="shared" si="4"/>
        <v>5.0199999999999996</v>
      </c>
      <c r="U24" s="11">
        <f t="shared" si="5"/>
        <v>3.8820000000000001</v>
      </c>
      <c r="V24" s="11">
        <f t="shared" si="6"/>
        <v>4.2702000000000009</v>
      </c>
      <c r="W24" s="11">
        <f>V24*1.18</f>
        <v>5.0388360000000008</v>
      </c>
      <c r="X24" s="11">
        <f t="shared" si="7"/>
        <v>1008</v>
      </c>
      <c r="Y24" s="15">
        <f t="shared" si="8"/>
        <v>5.04</v>
      </c>
      <c r="AA24" s="8"/>
      <c r="AB24" s="8"/>
      <c r="AC24" s="8"/>
      <c r="AD24" s="8"/>
      <c r="AE24" s="8"/>
      <c r="AF24" s="8"/>
      <c r="AG24" s="8"/>
      <c r="AH24" s="8"/>
      <c r="AI24" s="8"/>
    </row>
    <row r="25" spans="1:35" ht="51" hidden="1" x14ac:dyDescent="0.25">
      <c r="A25" s="6">
        <v>15</v>
      </c>
      <c r="B25" s="9" t="s">
        <v>76</v>
      </c>
      <c r="C25" s="9" t="s">
        <v>77</v>
      </c>
      <c r="D25" s="9" t="s">
        <v>33</v>
      </c>
      <c r="E25" s="10">
        <v>20</v>
      </c>
      <c r="F25" s="11">
        <f>[1]кп!G15</f>
        <v>11.079000000000001</v>
      </c>
      <c r="G25" s="12" t="s">
        <v>34</v>
      </c>
      <c r="H25" s="11">
        <f>[1]кп!J15</f>
        <v>11.095535714285713</v>
      </c>
      <c r="I25" s="12" t="s">
        <v>35</v>
      </c>
      <c r="J25" s="11">
        <f>[1]кп!M15</f>
        <v>12.214285714285714</v>
      </c>
      <c r="K25" s="12" t="s">
        <v>78</v>
      </c>
      <c r="L25" s="13">
        <f t="shared" si="0"/>
        <v>11.462940476190475</v>
      </c>
      <c r="M25" s="13">
        <f t="shared" si="1"/>
        <v>0.65073658846573768</v>
      </c>
      <c r="N25" s="13">
        <f t="shared" si="2"/>
        <v>5.6768731358011868</v>
      </c>
      <c r="O25" s="14">
        <f t="shared" si="3"/>
        <v>11.079000000000001</v>
      </c>
      <c r="P25" s="14">
        <v>8.65</v>
      </c>
      <c r="Q25" s="13" t="s">
        <v>79</v>
      </c>
      <c r="R25" s="12"/>
      <c r="S25" s="11"/>
      <c r="T25" s="13" t="str">
        <f t="shared" si="4"/>
        <v>-</v>
      </c>
      <c r="U25" s="11">
        <f t="shared" si="5"/>
        <v>8.65</v>
      </c>
      <c r="V25" s="11">
        <f t="shared" si="6"/>
        <v>9.5150000000000006</v>
      </c>
      <c r="W25" s="11">
        <f>V25*1.12</f>
        <v>10.656800000000002</v>
      </c>
      <c r="X25" s="11">
        <f t="shared" si="7"/>
        <v>213.2</v>
      </c>
      <c r="Y25" s="15">
        <f t="shared" si="8"/>
        <v>10.66</v>
      </c>
      <c r="AA25" s="8"/>
      <c r="AB25" s="8"/>
      <c r="AC25" s="8"/>
      <c r="AD25" s="8"/>
      <c r="AE25" s="8"/>
      <c r="AF25" s="8"/>
      <c r="AG25" s="8"/>
      <c r="AH25" s="8"/>
      <c r="AI25" s="8"/>
    </row>
    <row r="26" spans="1:35" ht="76.5" hidden="1" x14ac:dyDescent="0.25">
      <c r="A26" s="6">
        <v>16</v>
      </c>
      <c r="B26" s="9" t="s">
        <v>80</v>
      </c>
      <c r="C26" s="9" t="s">
        <v>81</v>
      </c>
      <c r="D26" s="9" t="s">
        <v>50</v>
      </c>
      <c r="E26" s="10">
        <v>300</v>
      </c>
      <c r="F26" s="11">
        <f>[1]кп!G16</f>
        <v>20.291999999999998</v>
      </c>
      <c r="G26" s="12" t="s">
        <v>34</v>
      </c>
      <c r="H26" s="11">
        <f>[1]кп!J16</f>
        <v>20.535714285714285</v>
      </c>
      <c r="I26" s="12" t="s">
        <v>35</v>
      </c>
      <c r="J26" s="11">
        <f>[1]кп!M16</f>
        <v>22.616071428571427</v>
      </c>
      <c r="K26" s="12" t="s">
        <v>82</v>
      </c>
      <c r="L26" s="13">
        <f t="shared" si="0"/>
        <v>21.147928571428569</v>
      </c>
      <c r="M26" s="13">
        <f t="shared" si="1"/>
        <v>1.277275126979305</v>
      </c>
      <c r="N26" s="13">
        <f t="shared" si="2"/>
        <v>6.039717425114338</v>
      </c>
      <c r="O26" s="14">
        <f t="shared" si="3"/>
        <v>20.291999999999998</v>
      </c>
      <c r="P26" s="14">
        <v>14.65</v>
      </c>
      <c r="Q26" s="13" t="s">
        <v>79</v>
      </c>
      <c r="R26" s="12"/>
      <c r="S26" s="11"/>
      <c r="T26" s="13" t="str">
        <f t="shared" si="4"/>
        <v>-</v>
      </c>
      <c r="U26" s="11">
        <f t="shared" si="5"/>
        <v>14.65</v>
      </c>
      <c r="V26" s="11">
        <f t="shared" si="6"/>
        <v>16.115000000000002</v>
      </c>
      <c r="W26" s="11">
        <f t="shared" si="9"/>
        <v>18.048800000000004</v>
      </c>
      <c r="X26" s="11">
        <f t="shared" si="7"/>
        <v>5415</v>
      </c>
      <c r="Y26" s="15">
        <f t="shared" si="8"/>
        <v>18.05</v>
      </c>
      <c r="AA26" s="8"/>
      <c r="AB26" s="8"/>
      <c r="AC26" s="8"/>
      <c r="AD26" s="8"/>
      <c r="AE26" s="8"/>
      <c r="AF26" s="8"/>
      <c r="AG26" s="8"/>
      <c r="AH26" s="8"/>
      <c r="AI26" s="8"/>
    </row>
    <row r="27" spans="1:35" ht="25.5" hidden="1" x14ac:dyDescent="0.25">
      <c r="A27" s="6">
        <v>17</v>
      </c>
      <c r="B27" s="9" t="s">
        <v>83</v>
      </c>
      <c r="C27" s="9" t="s">
        <v>84</v>
      </c>
      <c r="D27" s="9" t="s">
        <v>33</v>
      </c>
      <c r="E27" s="10">
        <v>5000</v>
      </c>
      <c r="F27" s="11">
        <f>[1]кп!G17</f>
        <v>0.69340000000000002</v>
      </c>
      <c r="G27" s="12" t="s">
        <v>34</v>
      </c>
      <c r="H27" s="11">
        <f>[1]кп!J17</f>
        <v>0.69491525423728817</v>
      </c>
      <c r="I27" s="12" t="s">
        <v>35</v>
      </c>
      <c r="J27" s="11">
        <f>[1]кп!M17</f>
        <v>0.76525423728813569</v>
      </c>
      <c r="K27" s="12" t="s">
        <v>85</v>
      </c>
      <c r="L27" s="13">
        <f t="shared" si="0"/>
        <v>0.71785649717514133</v>
      </c>
      <c r="M27" s="13">
        <f t="shared" si="1"/>
        <v>4.1054638285035749E-2</v>
      </c>
      <c r="N27" s="13">
        <f t="shared" si="2"/>
        <v>5.7190592335085197</v>
      </c>
      <c r="O27" s="14">
        <f t="shared" si="3"/>
        <v>0.69340000000000002</v>
      </c>
      <c r="P27" s="14">
        <v>0.52</v>
      </c>
      <c r="Q27" s="13">
        <v>0.76</v>
      </c>
      <c r="R27" s="12"/>
      <c r="S27" s="11"/>
      <c r="T27" s="13">
        <f t="shared" si="4"/>
        <v>0.76</v>
      </c>
      <c r="U27" s="11">
        <f>MIN(O27,P27,Q27)</f>
        <v>0.52</v>
      </c>
      <c r="V27" s="11">
        <f t="shared" si="6"/>
        <v>0.57200000000000006</v>
      </c>
      <c r="W27" s="11">
        <f>V27*1.18</f>
        <v>0.67496</v>
      </c>
      <c r="X27" s="11">
        <f>Y27*E27</f>
        <v>3350</v>
      </c>
      <c r="Y27" s="15">
        <f>ROUND(W27,2)</f>
        <v>0.67</v>
      </c>
      <c r="AA27" s="8">
        <v>400</v>
      </c>
      <c r="AB27" s="16">
        <f t="shared" ref="AB27:AB31" si="10">X27/(AA27+AD27+AG27)</f>
        <v>8.375</v>
      </c>
      <c r="AC27" s="16">
        <f>AB27*AA27</f>
        <v>3350</v>
      </c>
      <c r="AD27" s="8"/>
      <c r="AE27" s="16">
        <f>AB27</f>
        <v>8.375</v>
      </c>
      <c r="AF27" s="16">
        <f>AE27*AD27</f>
        <v>0</v>
      </c>
      <c r="AG27" s="8"/>
      <c r="AH27" s="16">
        <f>AE27</f>
        <v>8.375</v>
      </c>
      <c r="AI27" s="16">
        <f>AH27*AG27</f>
        <v>0</v>
      </c>
    </row>
    <row r="28" spans="1:35" ht="25.5" hidden="1" x14ac:dyDescent="0.25">
      <c r="A28" s="6">
        <v>18</v>
      </c>
      <c r="B28" s="9" t="s">
        <v>86</v>
      </c>
      <c r="C28" s="9" t="s">
        <v>87</v>
      </c>
      <c r="D28" s="9" t="s">
        <v>50</v>
      </c>
      <c r="E28" s="10">
        <v>2200</v>
      </c>
      <c r="F28" s="11">
        <f>[1]кп!G18</f>
        <v>15.99</v>
      </c>
      <c r="G28" s="12" t="s">
        <v>34</v>
      </c>
      <c r="H28" s="11">
        <f>[1]кп!J18</f>
        <v>16.03125</v>
      </c>
      <c r="I28" s="12" t="s">
        <v>35</v>
      </c>
      <c r="J28" s="11">
        <f>[1]кп!M18</f>
        <v>17.650892857142857</v>
      </c>
      <c r="K28" s="12" t="s">
        <v>85</v>
      </c>
      <c r="L28" s="13">
        <f t="shared" si="0"/>
        <v>16.557380952380953</v>
      </c>
      <c r="M28" s="13">
        <f t="shared" si="1"/>
        <v>0.94723365914488411</v>
      </c>
      <c r="N28" s="13">
        <f t="shared" si="2"/>
        <v>5.7209148105556622</v>
      </c>
      <c r="O28" s="14">
        <f t="shared" si="3"/>
        <v>15.99</v>
      </c>
      <c r="P28" s="14">
        <v>14.098333333333334</v>
      </c>
      <c r="Q28" s="13" t="s">
        <v>79</v>
      </c>
      <c r="R28" s="12"/>
      <c r="S28" s="11"/>
      <c r="T28" s="13" t="str">
        <f t="shared" si="4"/>
        <v>-</v>
      </c>
      <c r="U28" s="11">
        <f t="shared" ref="U28:U31" si="11">MIN(O28,P28,Q28)</f>
        <v>14.098333333333334</v>
      </c>
      <c r="V28" s="11">
        <f t="shared" si="6"/>
        <v>15.50816666666667</v>
      </c>
      <c r="W28" s="11">
        <f>V28*1.12</f>
        <v>17.369146666666673</v>
      </c>
      <c r="X28" s="11">
        <f t="shared" ref="X28:X31" si="12">Y28*E28</f>
        <v>38214</v>
      </c>
      <c r="Y28" s="15">
        <f t="shared" ref="Y28:Y31" si="13">ROUND(W28,2)</f>
        <v>17.37</v>
      </c>
      <c r="AA28" s="8">
        <v>30</v>
      </c>
      <c r="AB28" s="16">
        <f t="shared" si="10"/>
        <v>1273.8</v>
      </c>
      <c r="AC28" s="16">
        <f t="shared" ref="AC28:AC31" si="14">AB28*AA28</f>
        <v>38214</v>
      </c>
      <c r="AD28" s="8"/>
      <c r="AE28" s="16">
        <f t="shared" ref="AE28:AE31" si="15">AB28</f>
        <v>1273.8</v>
      </c>
      <c r="AF28" s="16">
        <f t="shared" ref="AF28:AF31" si="16">AE28*AD28</f>
        <v>0</v>
      </c>
      <c r="AG28" s="8"/>
      <c r="AH28" s="16">
        <f t="shared" ref="AH28:AH31" si="17">AE28</f>
        <v>1273.8</v>
      </c>
      <c r="AI28" s="16">
        <f t="shared" ref="AI28:AI31" si="18">AH28*AG28</f>
        <v>0</v>
      </c>
    </row>
    <row r="29" spans="1:35" ht="51" hidden="1" x14ac:dyDescent="0.25">
      <c r="A29" s="6">
        <v>19</v>
      </c>
      <c r="B29" s="9" t="s">
        <v>88</v>
      </c>
      <c r="C29" s="9" t="s">
        <v>89</v>
      </c>
      <c r="D29" s="9" t="s">
        <v>33</v>
      </c>
      <c r="E29" s="10">
        <v>125</v>
      </c>
      <c r="F29" s="11">
        <f>[1]кп!G19</f>
        <v>85.950400000000002</v>
      </c>
      <c r="G29" s="12" t="s">
        <v>34</v>
      </c>
      <c r="H29" s="11">
        <f>[1]кп!J19</f>
        <v>87.603272727272724</v>
      </c>
      <c r="I29" s="12" t="s">
        <v>35</v>
      </c>
      <c r="J29" s="11">
        <f>[1]кп!M19</f>
        <v>98.181818181818187</v>
      </c>
      <c r="K29" s="12" t="s">
        <v>85</v>
      </c>
      <c r="L29" s="13">
        <f t="shared" si="0"/>
        <v>90.578496969696971</v>
      </c>
      <c r="M29" s="13">
        <f t="shared" si="1"/>
        <v>6.6363293434066257</v>
      </c>
      <c r="N29" s="13">
        <f t="shared" si="2"/>
        <v>7.3266057236816478</v>
      </c>
      <c r="O29" s="14">
        <f t="shared" si="3"/>
        <v>85.950400000000002</v>
      </c>
      <c r="P29" s="14">
        <v>104</v>
      </c>
      <c r="Q29" s="13" t="s">
        <v>79</v>
      </c>
      <c r="R29" s="12"/>
      <c r="S29" s="11"/>
      <c r="T29" s="13" t="str">
        <f t="shared" si="4"/>
        <v>-</v>
      </c>
      <c r="U29" s="11">
        <f t="shared" si="11"/>
        <v>85.950400000000002</v>
      </c>
      <c r="V29" s="11">
        <f t="shared" si="6"/>
        <v>94.545440000000013</v>
      </c>
      <c r="W29" s="11">
        <f>V29*1.1</f>
        <v>103.99998400000003</v>
      </c>
      <c r="X29" s="11">
        <f t="shared" si="12"/>
        <v>13000</v>
      </c>
      <c r="Y29" s="15">
        <f t="shared" si="13"/>
        <v>104</v>
      </c>
      <c r="AA29" s="8">
        <v>1000</v>
      </c>
      <c r="AB29" s="16">
        <f t="shared" si="10"/>
        <v>13</v>
      </c>
      <c r="AC29" s="16">
        <f t="shared" si="14"/>
        <v>13000</v>
      </c>
      <c r="AD29" s="8"/>
      <c r="AE29" s="16">
        <f t="shared" si="15"/>
        <v>13</v>
      </c>
      <c r="AF29" s="16">
        <f t="shared" si="16"/>
        <v>0</v>
      </c>
      <c r="AG29" s="8"/>
      <c r="AH29" s="16">
        <f t="shared" si="17"/>
        <v>13</v>
      </c>
      <c r="AI29" s="16">
        <f t="shared" si="18"/>
        <v>0</v>
      </c>
    </row>
    <row r="30" spans="1:35" ht="102" x14ac:dyDescent="0.25">
      <c r="A30" s="6">
        <v>1</v>
      </c>
      <c r="B30" s="9" t="s">
        <v>90</v>
      </c>
      <c r="C30" s="9" t="s">
        <v>91</v>
      </c>
      <c r="D30" s="9" t="s">
        <v>50</v>
      </c>
      <c r="E30" s="10">
        <v>140</v>
      </c>
      <c r="F30" s="11">
        <f>[1]кп!G20</f>
        <v>24.214285714285715</v>
      </c>
      <c r="G30" s="12" t="s">
        <v>34</v>
      </c>
      <c r="H30" s="11">
        <f>[1]кп!J20</f>
        <v>24.298469387755098</v>
      </c>
      <c r="I30" s="12" t="s">
        <v>35</v>
      </c>
      <c r="J30" s="11">
        <f>[1]кп!M20</f>
        <v>26.729591836734691</v>
      </c>
      <c r="K30" s="12" t="s">
        <v>85</v>
      </c>
      <c r="L30" s="13">
        <f t="shared" si="0"/>
        <v>25.080782312925169</v>
      </c>
      <c r="M30" s="13">
        <f t="shared" si="1"/>
        <v>1.4285311886946814</v>
      </c>
      <c r="N30" s="13">
        <f t="shared" si="2"/>
        <v>5.6957202166636565</v>
      </c>
      <c r="O30" s="14">
        <f t="shared" si="3"/>
        <v>24.214285714285715</v>
      </c>
      <c r="P30" s="14">
        <v>16.224285714285713</v>
      </c>
      <c r="Q30" s="13" t="s">
        <v>79</v>
      </c>
      <c r="R30" s="12"/>
      <c r="S30" s="11"/>
      <c r="T30" s="13" t="str">
        <f t="shared" si="4"/>
        <v>-</v>
      </c>
      <c r="U30" s="11">
        <f>MIN(O30,Q30)</f>
        <v>24.214285714285715</v>
      </c>
      <c r="V30" s="11">
        <f t="shared" si="6"/>
        <v>26.63571428571429</v>
      </c>
      <c r="W30" s="11">
        <f>V30*1.12</f>
        <v>29.832000000000008</v>
      </c>
      <c r="X30" s="11">
        <f t="shared" si="12"/>
        <v>4176.2</v>
      </c>
      <c r="Y30" s="15">
        <f t="shared" si="13"/>
        <v>29.83</v>
      </c>
      <c r="Z30" s="15"/>
      <c r="AA30" s="8">
        <v>50</v>
      </c>
      <c r="AB30" s="16">
        <f t="shared" si="10"/>
        <v>83.524000000000001</v>
      </c>
      <c r="AC30" s="16">
        <f t="shared" si="14"/>
        <v>4176.2</v>
      </c>
      <c r="AD30" s="8"/>
      <c r="AE30" s="16">
        <f t="shared" si="15"/>
        <v>83.524000000000001</v>
      </c>
      <c r="AF30" s="16">
        <f t="shared" si="16"/>
        <v>0</v>
      </c>
      <c r="AG30" s="8"/>
      <c r="AH30" s="16">
        <f t="shared" si="17"/>
        <v>83.524000000000001</v>
      </c>
      <c r="AI30" s="16">
        <f t="shared" si="18"/>
        <v>0</v>
      </c>
    </row>
    <row r="31" spans="1:35" ht="38.25" x14ac:dyDescent="0.25">
      <c r="A31" s="6">
        <v>2</v>
      </c>
      <c r="B31" s="9" t="s">
        <v>92</v>
      </c>
      <c r="C31" s="9" t="s">
        <v>93</v>
      </c>
      <c r="D31" s="9" t="s">
        <v>33</v>
      </c>
      <c r="E31" s="10">
        <v>60</v>
      </c>
      <c r="F31" s="11">
        <f>[1]кп!G21</f>
        <v>24.878</v>
      </c>
      <c r="G31" s="12" t="s">
        <v>34</v>
      </c>
      <c r="H31" s="11">
        <f>[1]кп!J21</f>
        <v>25.392727272727271</v>
      </c>
      <c r="I31" s="12" t="s">
        <v>35</v>
      </c>
      <c r="J31" s="11">
        <f>[1]кп!M21</f>
        <v>27.94318181818182</v>
      </c>
      <c r="K31" s="12" t="s">
        <v>85</v>
      </c>
      <c r="L31" s="13">
        <f t="shared" si="0"/>
        <v>26.071303030303028</v>
      </c>
      <c r="M31" s="13">
        <f t="shared" si="1"/>
        <v>1.6413968711756579</v>
      </c>
      <c r="N31" s="13">
        <f t="shared" si="2"/>
        <v>6.2957991369585171</v>
      </c>
      <c r="O31" s="14">
        <f t="shared" si="3"/>
        <v>24.878</v>
      </c>
      <c r="P31" s="14">
        <v>24.550999999999998</v>
      </c>
      <c r="Q31" s="13" t="s">
        <v>79</v>
      </c>
      <c r="R31" s="12"/>
      <c r="S31" s="11"/>
      <c r="T31" s="13" t="str">
        <f t="shared" si="4"/>
        <v>-</v>
      </c>
      <c r="U31" s="11">
        <f>MIN(O31,Q31)</f>
        <v>24.878</v>
      </c>
      <c r="V31" s="11">
        <f t="shared" si="6"/>
        <v>27.365800000000004</v>
      </c>
      <c r="W31" s="11">
        <f>V31*1.12</f>
        <v>30.649696000000006</v>
      </c>
      <c r="X31" s="11">
        <f t="shared" si="12"/>
        <v>1839</v>
      </c>
      <c r="Y31" s="15">
        <f t="shared" si="13"/>
        <v>30.65</v>
      </c>
      <c r="Z31" s="15"/>
      <c r="AA31" s="8">
        <v>200</v>
      </c>
      <c r="AB31" s="16">
        <f t="shared" si="10"/>
        <v>9.1950000000000003</v>
      </c>
      <c r="AC31" s="16">
        <f t="shared" si="14"/>
        <v>1839</v>
      </c>
      <c r="AD31" s="8"/>
      <c r="AE31" s="16">
        <f t="shared" si="15"/>
        <v>9.1950000000000003</v>
      </c>
      <c r="AF31" s="16">
        <f t="shared" si="16"/>
        <v>0</v>
      </c>
      <c r="AG31" s="8"/>
      <c r="AH31" s="16">
        <f t="shared" si="17"/>
        <v>9.1950000000000003</v>
      </c>
      <c r="AI31" s="16">
        <f t="shared" si="18"/>
        <v>0</v>
      </c>
    </row>
    <row r="32" spans="1:35" ht="12.75" customHeight="1" x14ac:dyDescent="0.25">
      <c r="A32" s="27"/>
      <c r="B32" s="27"/>
      <c r="C32" s="27"/>
      <c r="D32" s="28"/>
      <c r="E32" s="28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16">
        <f>SUM(X30:X31)</f>
        <v>6015.2</v>
      </c>
      <c r="Z32" s="15"/>
      <c r="AB32" s="17"/>
      <c r="AC32" s="15">
        <f>SUM(AC27:AC31)</f>
        <v>60579.199999999997</v>
      </c>
      <c r="AF32" s="15">
        <f>SUM(AF27:AF31)</f>
        <v>0</v>
      </c>
      <c r="AI32" s="15">
        <f>SUM(AI27:AI31)</f>
        <v>0</v>
      </c>
    </row>
    <row r="33" spans="1:32" ht="12.75" customHeight="1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9"/>
      <c r="AF33" s="15"/>
    </row>
    <row r="34" spans="1:32" ht="28.5" customHeight="1" x14ac:dyDescent="0.25"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0"/>
      <c r="U34" s="20"/>
      <c r="V34" s="20"/>
      <c r="W34" s="20"/>
      <c r="X34" s="20"/>
    </row>
    <row r="35" spans="1:32" ht="15" customHeight="1" x14ac:dyDescent="0.25">
      <c r="B35" s="30" t="s">
        <v>94</v>
      </c>
      <c r="C35" s="30"/>
      <c r="D35" s="30"/>
      <c r="E35" s="30"/>
      <c r="F35" s="30"/>
      <c r="G35" s="30"/>
      <c r="H35" s="30"/>
      <c r="I35" s="21"/>
      <c r="J35" s="21"/>
      <c r="K35" s="21"/>
      <c r="L35" s="21"/>
      <c r="M35" s="21"/>
      <c r="X35" s="19"/>
      <c r="AC35" s="15"/>
    </row>
    <row r="36" spans="1:32" x14ac:dyDescent="0.25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X36" s="19"/>
      <c r="AC36" s="15"/>
    </row>
    <row r="37" spans="1:32" x14ac:dyDescent="0.25"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X37" s="19"/>
      <c r="AC37" s="15"/>
    </row>
    <row r="38" spans="1:32" ht="15" customHeight="1" x14ac:dyDescent="0.25">
      <c r="B38" s="32"/>
      <c r="C38" s="32"/>
      <c r="D38" s="32"/>
      <c r="E38" s="32"/>
      <c r="F38" s="32"/>
      <c r="G38" s="32"/>
      <c r="H38" s="32"/>
      <c r="I38" s="32"/>
      <c r="J38" s="32"/>
      <c r="K38" s="22"/>
      <c r="L38" s="22"/>
      <c r="M38" s="21"/>
    </row>
    <row r="39" spans="1:32" x14ac:dyDescent="0.25">
      <c r="B39" s="32"/>
      <c r="C39" s="32"/>
      <c r="D39" s="32"/>
      <c r="E39" s="32"/>
      <c r="F39" s="32"/>
      <c r="G39" s="32"/>
      <c r="H39" s="32"/>
      <c r="I39" s="32"/>
      <c r="J39" s="32"/>
      <c r="K39" s="22"/>
      <c r="L39" s="22"/>
      <c r="M39" s="21"/>
    </row>
  </sheetData>
  <mergeCells count="26">
    <mergeCell ref="B35:H35"/>
    <mergeCell ref="B36:Q36"/>
    <mergeCell ref="B37:Q37"/>
    <mergeCell ref="B38:J39"/>
    <mergeCell ref="X8:X9"/>
    <mergeCell ref="AA9:AC9"/>
    <mergeCell ref="AD9:AF9"/>
    <mergeCell ref="AG9:AI9"/>
    <mergeCell ref="B34:S34"/>
    <mergeCell ref="A32:W32"/>
    <mergeCell ref="O8:O9"/>
    <mergeCell ref="P8:P9"/>
    <mergeCell ref="Q8:S8"/>
    <mergeCell ref="T8:T9"/>
    <mergeCell ref="U8:U9"/>
    <mergeCell ref="V8:V9"/>
    <mergeCell ref="W8:W9"/>
    <mergeCell ref="A1:M6"/>
    <mergeCell ref="A7:K7"/>
    <mergeCell ref="A8:A9"/>
    <mergeCell ref="B8:B9"/>
    <mergeCell ref="C8:C9"/>
    <mergeCell ref="D8:D9"/>
    <mergeCell ref="E8:E9"/>
    <mergeCell ref="F8:K8"/>
    <mergeCell ref="L8:N8"/>
  </mergeCells>
  <pageMargins left="0.25" right="0.25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2 поз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2026-04-28T14:35:44Z</cp:lastPrinted>
  <dcterms:created xsi:type="dcterms:W3CDTF">2026-04-20T10:11:33Z</dcterms:created>
  <dcterms:modified xsi:type="dcterms:W3CDTF">2026-04-28T14:36:59Z</dcterms:modified>
</cp:coreProperties>
</file>