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0" yWindow="0" windowWidth="23256" windowHeight="12492"/>
  </bookViews>
  <sheets>
    <sheet name="НМЦК" sheetId="9" r:id="rId1"/>
  </sheets>
  <definedNames>
    <definedName name="_xlnm._FilterDatabase" localSheetId="0" hidden="1">НМЦК!$A$6:$L$6</definedName>
    <definedName name="Print_Area" localSheetId="0">НМЦК!$A$1:$P$24</definedName>
  </definedNames>
  <calcPr calcId="125725" fullPrecision="0" calcOnSave="0" concurrentCalc="0"/>
</workbook>
</file>

<file path=xl/calcChain.xml><?xml version="1.0" encoding="utf-8"?>
<calcChain xmlns="http://schemas.openxmlformats.org/spreadsheetml/2006/main">
  <c r="O8" i="9"/>
  <c r="P8"/>
  <c r="O9"/>
  <c r="P9"/>
  <c r="O10"/>
  <c r="P10"/>
  <c r="O11"/>
  <c r="P11"/>
  <c r="O12"/>
  <c r="P12"/>
  <c r="O13"/>
  <c r="P13"/>
  <c r="O14"/>
  <c r="P14"/>
  <c r="O15"/>
  <c r="P15"/>
  <c r="O16"/>
  <c r="P16"/>
  <c r="O17"/>
  <c r="P17"/>
  <c r="O18"/>
  <c r="P18"/>
  <c r="O7"/>
  <c r="P7"/>
  <c r="I10"/>
  <c r="J10"/>
  <c r="M10"/>
  <c r="N10"/>
  <c r="K10"/>
  <c r="L10"/>
  <c r="J11"/>
  <c r="M11"/>
  <c r="N11"/>
  <c r="K11"/>
  <c r="J12"/>
  <c r="M12"/>
  <c r="N12"/>
  <c r="K12"/>
  <c r="I13"/>
  <c r="J13"/>
  <c r="M13"/>
  <c r="N13"/>
  <c r="K13"/>
  <c r="J14"/>
  <c r="M14"/>
  <c r="N14"/>
  <c r="K14"/>
  <c r="J15"/>
  <c r="M15"/>
  <c r="N15"/>
  <c r="K15"/>
  <c r="I16"/>
  <c r="J16"/>
  <c r="M16"/>
  <c r="N16"/>
  <c r="K16"/>
  <c r="J17"/>
  <c r="M17"/>
  <c r="N17"/>
  <c r="K17"/>
  <c r="J18"/>
  <c r="K18"/>
  <c r="K8"/>
  <c r="K9"/>
  <c r="K7"/>
  <c r="J8"/>
  <c r="M8"/>
  <c r="N8"/>
  <c r="J9"/>
  <c r="M9"/>
  <c r="N9"/>
  <c r="J7"/>
  <c r="M7"/>
  <c r="N7"/>
  <c r="I7"/>
  <c r="L11"/>
  <c r="L16"/>
  <c r="L7"/>
  <c r="L18"/>
  <c r="L12"/>
  <c r="M18"/>
  <c r="N18"/>
  <c r="N19"/>
  <c r="L14"/>
  <c r="L17"/>
  <c r="L15"/>
  <c r="L13"/>
  <c r="P19"/>
  <c r="L8"/>
  <c r="L9"/>
</calcChain>
</file>

<file path=xl/sharedStrings.xml><?xml version="1.0" encoding="utf-8"?>
<sst xmlns="http://schemas.openxmlformats.org/spreadsheetml/2006/main" count="59" uniqueCount="40">
  <si>
    <t>Расчет начальной (максимальной) цены контракта</t>
  </si>
  <si>
    <t>Заказчиком было проведено исследование рынка путем изучения общедоступных источников информации, в целях выявления имеющихся на рынке товаров, работ, услуг, отвечающих его потребностям.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</si>
  <si>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Ответы на запрос получены от 3 поставщиков (подрядчиков, исполнителей).Совокупность значений, используемых в расчете, однородная, так как коэффициент вариации цены не превышает 33% (графа 13 таблицы расчета).</t>
  </si>
  <si>
    <t>№ п/п</t>
  </si>
  <si>
    <t>Наименование товара (работы, услуги)</t>
  </si>
  <si>
    <t>кол-во</t>
  </si>
  <si>
    <t>ед.изм.</t>
  </si>
  <si>
    <t>Средневзвешенное значение цен без НДС, руб. (ЦЕМ п.9)</t>
  </si>
  <si>
    <t>Сред. арифмет. цена за единицу без НДС (ЦЕМ - п.12)</t>
  </si>
  <si>
    <t>Среднее квадратичное отклонение</t>
  </si>
  <si>
    <t xml:space="preserve">V - коэф-нт вариации </t>
  </si>
  <si>
    <t>Цена единицы товара  с НДС (ЦЕМ1)</t>
  </si>
  <si>
    <t>НМЦК (ЦЕМ1), руб. с НДС</t>
  </si>
  <si>
    <t>Наименьшая цена единицы из собранных заказчиком цен, с НДС (ЦЕМ2)</t>
  </si>
  <si>
    <t>НМЦК (ЦЕМ2), руб. с НДС</t>
  </si>
  <si>
    <t xml:space="preserve">Начальная (максимальная) цена контракта </t>
  </si>
  <si>
    <t xml:space="preserve">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устанавливаетНМЦК, исходя из наименьшей цены единицы товара и имеющегося у заказчика объема финансового обеспечения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</si>
  <si>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Начальник отдела конъюнктуры контрактной службы__________________________     Магнев В.В.</t>
  </si>
  <si>
    <t>Исп. Матюкина Н.Ю</t>
  </si>
  <si>
    <t>КТРУ/ОКПД2</t>
  </si>
  <si>
    <t>32.50.13.190</t>
  </si>
  <si>
    <t>штука</t>
  </si>
  <si>
    <t>Набор для введения сосудистого катетера</t>
  </si>
  <si>
    <t>32.50.13.110-00005130</t>
  </si>
  <si>
    <t>Катетер для измерения артериального давления</t>
  </si>
  <si>
    <t>32.50.13.110-00005118</t>
  </si>
  <si>
    <t>Катетер для гемодиализа, неимплантируемый</t>
  </si>
  <si>
    <t>32.50.13.110-00005195</t>
  </si>
  <si>
    <t>Набор с датчиком для измерения артериального давления</t>
  </si>
  <si>
    <t>26.60.12.129-00000093</t>
  </si>
  <si>
    <t>Набор для катетеризации центральных вен, кратковременного использования</t>
  </si>
  <si>
    <t>32.50.13.110-00005159</t>
  </si>
  <si>
    <t>Маска ларингеальная, одноразового использования</t>
  </si>
  <si>
    <t>32.50.21.129-00000035</t>
  </si>
  <si>
    <t>Трубка ларингеальная</t>
  </si>
  <si>
    <t>22.21.29.120</t>
  </si>
  <si>
    <t>Назальная канюля для высокопоточной терапии</t>
  </si>
  <si>
    <t>КП № 1 от 16.04.2026 № ЦБ-2534 (вх. №01313к/26 от 16.04.2026)</t>
  </si>
  <si>
    <t>КП № 2 от 16.04.2026 № 16/04/26-1 (вх. №01326к/26 от 17.04.2026)</t>
  </si>
  <si>
    <t>КП № 3 от 16.04.2026 № б/н (вх. №01339к/26 от 17.04.2026)</t>
  </si>
</sst>
</file>

<file path=xl/styles.xml><?xml version="1.0" encoding="utf-8"?>
<styleSheet xmlns="http://schemas.openxmlformats.org/spreadsheetml/2006/main">
  <numFmts count="1">
    <numFmt numFmtId="164" formatCode="0.0%"/>
  </numFmts>
  <fonts count="7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7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Alignment="0"/>
  </cellStyleXfs>
  <cellXfs count="42">
    <xf numFmtId="0" fontId="0" fillId="0" borderId="0" xfId="0"/>
    <xf numFmtId="0" fontId="4" fillId="0" borderId="0" xfId="0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1" fontId="4" fillId="0" borderId="0" xfId="0" applyNumberFormat="1" applyFont="1"/>
    <xf numFmtId="1" fontId="5" fillId="0" borderId="4" xfId="0" applyNumberFormat="1" applyFont="1" applyFill="1" applyBorder="1" applyAlignment="1">
      <alignment horizontal="center" vertical="center" wrapText="1"/>
    </xf>
    <xf numFmtId="2" fontId="6" fillId="0" borderId="1" xfId="1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10" fontId="6" fillId="0" borderId="1" xfId="0" applyNumberFormat="1" applyFont="1" applyFill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wrapText="1"/>
    </xf>
    <xf numFmtId="0" fontId="6" fillId="0" borderId="0" xfId="0" applyFont="1"/>
    <xf numFmtId="1" fontId="6" fillId="0" borderId="0" xfId="0" applyNumberFormat="1" applyFont="1" applyBorder="1" applyAlignment="1">
      <alignment horizontal="left" vertical="center" wrapText="1"/>
    </xf>
    <xf numFmtId="1" fontId="5" fillId="0" borderId="0" xfId="0" applyNumberFormat="1" applyFont="1"/>
    <xf numFmtId="164" fontId="6" fillId="0" borderId="0" xfId="0" applyNumberFormat="1" applyFont="1"/>
    <xf numFmtId="4" fontId="3" fillId="0" borderId="3" xfId="0" applyNumberFormat="1" applyFont="1" applyFill="1" applyBorder="1" applyAlignment="1">
      <alignment horizontal="right" vertical="center"/>
    </xf>
    <xf numFmtId="1" fontId="3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2" fontId="6" fillId="0" borderId="0" xfId="0" applyNumberFormat="1" applyFont="1"/>
    <xf numFmtId="2" fontId="6" fillId="0" borderId="0" xfId="0" applyNumberFormat="1" applyFont="1" applyBorder="1" applyAlignment="1">
      <alignment horizontal="left" vertical="center" wrapText="1"/>
    </xf>
    <xf numFmtId="2" fontId="4" fillId="0" borderId="0" xfId="0" applyNumberFormat="1" applyFont="1"/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4" fillId="0" borderId="3" xfId="0" applyNumberFormat="1" applyFont="1" applyFill="1" applyBorder="1" applyAlignment="1">
      <alignment horizontal="right" vertical="center"/>
    </xf>
    <xf numFmtId="1" fontId="6" fillId="0" borderId="2" xfId="0" applyNumberFormat="1" applyFont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" fontId="3" fillId="0" borderId="7" xfId="0" applyNumberFormat="1" applyFont="1" applyFill="1" applyBorder="1" applyAlignment="1">
      <alignment horizontal="left" vertical="center" wrapText="1"/>
    </xf>
    <xf numFmtId="4" fontId="3" fillId="0" borderId="5" xfId="0" applyNumberFormat="1" applyFont="1" applyFill="1" applyBorder="1" applyAlignment="1">
      <alignment horizontal="left" vertical="center" wrapText="1"/>
    </xf>
    <xf numFmtId="4" fontId="3" fillId="0" borderId="6" xfId="0" applyNumberFormat="1" applyFont="1" applyFill="1" applyBorder="1" applyAlignment="1">
      <alignment horizontal="left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64" fontId="5" fillId="0" borderId="1" xfId="0" applyNumberFormat="1" applyFont="1" applyFill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99695</xdr:colOff>
      <xdr:row>4</xdr:row>
      <xdr:rowOff>457200</xdr:rowOff>
    </xdr:from>
    <xdr:to>
      <xdr:col>10</xdr:col>
      <xdr:colOff>790458</xdr:colOff>
      <xdr:row>4</xdr:row>
      <xdr:rowOff>721360</xdr:rowOff>
    </xdr:to>
    <xdr:pic>
      <xdr:nvPicPr>
        <xdr:cNvPr id="32000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420735" y="2123440"/>
          <a:ext cx="690763" cy="264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66675</xdr:colOff>
      <xdr:row>4</xdr:row>
      <xdr:rowOff>385444</xdr:rowOff>
    </xdr:from>
    <xdr:to>
      <xdr:col>11</xdr:col>
      <xdr:colOff>770832</xdr:colOff>
      <xdr:row>4</xdr:row>
      <xdr:rowOff>690879</xdr:rowOff>
    </xdr:to>
    <xdr:pic>
      <xdr:nvPicPr>
        <xdr:cNvPr id="32001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220835" y="2051684"/>
          <a:ext cx="704157" cy="305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rgb="FFFFFF00"/>
    <pageSetUpPr fitToPage="1"/>
  </sheetPr>
  <dimension ref="A1:P24"/>
  <sheetViews>
    <sheetView tabSelected="1" zoomScale="75" zoomScaleNormal="75" zoomScaleSheetLayoutView="100" workbookViewId="0">
      <selection activeCell="C10" sqref="C10"/>
    </sheetView>
  </sheetViews>
  <sheetFormatPr defaultColWidth="9.109375" defaultRowHeight="13.8"/>
  <cols>
    <col min="1" max="1" width="6" style="4" customWidth="1"/>
    <col min="2" max="2" width="25" style="2" customWidth="1"/>
    <col min="3" max="3" width="20.6640625" style="2" customWidth="1"/>
    <col min="4" max="4" width="14.44140625" style="20" customWidth="1"/>
    <col min="5" max="5" width="14.33203125" style="20" customWidth="1"/>
    <col min="6" max="6" width="14.44140625" style="20" customWidth="1"/>
    <col min="7" max="7" width="6.6640625" style="1" customWidth="1"/>
    <col min="8" max="8" width="8.88671875" style="2" customWidth="1"/>
    <col min="9" max="9" width="40.6640625" style="1" hidden="1" customWidth="1"/>
    <col min="10" max="10" width="10.5546875" style="1" customWidth="1"/>
    <col min="11" max="11" width="12.109375" style="1" customWidth="1"/>
    <col min="12" max="12" width="12.109375" style="3" customWidth="1"/>
    <col min="13" max="13" width="12.5546875" style="1" customWidth="1"/>
    <col min="14" max="14" width="11.5546875" style="1" bestFit="1" customWidth="1"/>
    <col min="15" max="15" width="11.5546875" style="1" customWidth="1"/>
    <col min="16" max="16" width="15.109375" style="1" customWidth="1"/>
    <col min="17" max="16384" width="9.109375" style="1"/>
  </cols>
  <sheetData>
    <row r="1" spans="1:16" ht="31.5" customHeight="1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</row>
    <row r="3" spans="1:16" ht="71.099999999999994" customHeight="1">
      <c r="A3" s="37" t="s">
        <v>2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</row>
    <row r="4" spans="1:16" ht="15" customHeight="1">
      <c r="A4" s="30" t="s">
        <v>3</v>
      </c>
      <c r="B4" s="31" t="s">
        <v>4</v>
      </c>
      <c r="C4" s="31" t="s">
        <v>19</v>
      </c>
      <c r="D4" s="35" t="s">
        <v>37</v>
      </c>
      <c r="E4" s="35" t="s">
        <v>38</v>
      </c>
      <c r="F4" s="35" t="s">
        <v>39</v>
      </c>
      <c r="G4" s="31" t="s">
        <v>5</v>
      </c>
      <c r="H4" s="31" t="s">
        <v>6</v>
      </c>
      <c r="I4" s="39" t="s">
        <v>7</v>
      </c>
      <c r="J4" s="31" t="s">
        <v>8</v>
      </c>
      <c r="K4" s="40" t="s">
        <v>9</v>
      </c>
      <c r="L4" s="41" t="s">
        <v>10</v>
      </c>
      <c r="M4" s="38" t="s">
        <v>11</v>
      </c>
      <c r="N4" s="38" t="s">
        <v>12</v>
      </c>
      <c r="O4" s="38" t="s">
        <v>13</v>
      </c>
      <c r="P4" s="38" t="s">
        <v>14</v>
      </c>
    </row>
    <row r="5" spans="1:16" ht="93.6" customHeight="1">
      <c r="A5" s="30"/>
      <c r="B5" s="31"/>
      <c r="C5" s="31"/>
      <c r="D5" s="35"/>
      <c r="E5" s="35"/>
      <c r="F5" s="35"/>
      <c r="G5" s="31"/>
      <c r="H5" s="31"/>
      <c r="I5" s="39"/>
      <c r="J5" s="31"/>
      <c r="K5" s="40"/>
      <c r="L5" s="41"/>
      <c r="M5" s="38"/>
      <c r="N5" s="38"/>
      <c r="O5" s="38"/>
      <c r="P5" s="38"/>
    </row>
    <row r="6" spans="1:16">
      <c r="A6" s="24">
        <v>1</v>
      </c>
      <c r="B6" s="24">
        <v>2</v>
      </c>
      <c r="C6" s="24">
        <v>3</v>
      </c>
      <c r="D6" s="26">
        <v>4</v>
      </c>
      <c r="E6" s="21">
        <v>5</v>
      </c>
      <c r="F6" s="21">
        <v>6</v>
      </c>
      <c r="G6" s="5">
        <v>7</v>
      </c>
      <c r="H6" s="5">
        <v>8</v>
      </c>
      <c r="I6" s="5">
        <v>10</v>
      </c>
      <c r="J6" s="5">
        <v>9</v>
      </c>
      <c r="K6" s="5">
        <v>10</v>
      </c>
      <c r="L6" s="5">
        <v>11</v>
      </c>
      <c r="M6" s="5">
        <v>12</v>
      </c>
      <c r="N6" s="5">
        <v>13</v>
      </c>
      <c r="O6" s="5">
        <v>14</v>
      </c>
      <c r="P6" s="5">
        <v>15</v>
      </c>
    </row>
    <row r="7" spans="1:16" ht="26.4">
      <c r="A7" s="25">
        <v>1</v>
      </c>
      <c r="B7" s="22" t="s">
        <v>22</v>
      </c>
      <c r="C7" s="22" t="s">
        <v>23</v>
      </c>
      <c r="D7" s="6">
        <v>1435</v>
      </c>
      <c r="E7" s="6">
        <v>1471.8</v>
      </c>
      <c r="F7" s="6">
        <v>1479.77</v>
      </c>
      <c r="G7" s="23">
        <v>45</v>
      </c>
      <c r="H7" s="27" t="s">
        <v>21</v>
      </c>
      <c r="I7" s="7" t="e">
        <f>(((D7*G7)+(E7*G7)+(#REF!*G7)/(G7*3)))</f>
        <v>#REF!</v>
      </c>
      <c r="J7" s="7">
        <f>(D7+E7+F7)*1/3</f>
        <v>1462.19</v>
      </c>
      <c r="K7" s="7">
        <f>STDEV(D7:F7)</f>
        <v>23.88</v>
      </c>
      <c r="L7" s="8">
        <f>K7/J7</f>
        <v>1.6299999999999999E-2</v>
      </c>
      <c r="M7" s="9">
        <f>J7</f>
        <v>1462.19</v>
      </c>
      <c r="N7" s="9">
        <f>M7*G7</f>
        <v>65798.55</v>
      </c>
      <c r="O7" s="6">
        <f>D7</f>
        <v>1435</v>
      </c>
      <c r="P7" s="9">
        <f>O7*G7</f>
        <v>64575</v>
      </c>
    </row>
    <row r="8" spans="1:16" ht="26.4">
      <c r="A8" s="25">
        <v>2</v>
      </c>
      <c r="B8" s="22" t="s">
        <v>24</v>
      </c>
      <c r="C8" s="22" t="s">
        <v>25</v>
      </c>
      <c r="D8" s="6">
        <v>1646.4</v>
      </c>
      <c r="E8" s="6">
        <v>1688.62</v>
      </c>
      <c r="F8" s="6">
        <v>1697.77</v>
      </c>
      <c r="G8" s="23">
        <v>20</v>
      </c>
      <c r="H8" s="27" t="s">
        <v>21</v>
      </c>
      <c r="I8" s="7"/>
      <c r="J8" s="7">
        <f t="shared" ref="J8:J10" si="0">(D8+E8+F8)*1/3</f>
        <v>1677.6</v>
      </c>
      <c r="K8" s="7">
        <f t="shared" ref="K8:K10" si="1">STDEV(D8:F8)</f>
        <v>27.4</v>
      </c>
      <c r="L8" s="8">
        <f t="shared" ref="L8:L10" si="2">K8/J8</f>
        <v>1.6299999999999999E-2</v>
      </c>
      <c r="M8" s="9">
        <f t="shared" ref="M8:M10" si="3">J8</f>
        <v>1677.6</v>
      </c>
      <c r="N8" s="9">
        <f t="shared" ref="N8:N10" si="4">M8*G8</f>
        <v>33552</v>
      </c>
      <c r="O8" s="6">
        <f t="shared" ref="O8:O18" si="5">D8</f>
        <v>1646.4</v>
      </c>
      <c r="P8" s="9">
        <f t="shared" ref="P8:P10" si="6">O8*G8</f>
        <v>32928</v>
      </c>
    </row>
    <row r="9" spans="1:16" ht="39.6">
      <c r="A9" s="25">
        <v>3</v>
      </c>
      <c r="B9" s="22" t="s">
        <v>28</v>
      </c>
      <c r="C9" s="22" t="s">
        <v>29</v>
      </c>
      <c r="D9" s="6">
        <v>2060.29</v>
      </c>
      <c r="E9" s="6">
        <v>2113.13</v>
      </c>
      <c r="F9" s="6">
        <v>2124.5700000000002</v>
      </c>
      <c r="G9" s="23">
        <v>40</v>
      </c>
      <c r="H9" s="27" t="s">
        <v>21</v>
      </c>
      <c r="I9" s="7"/>
      <c r="J9" s="7">
        <f t="shared" si="0"/>
        <v>2099.33</v>
      </c>
      <c r="K9" s="7">
        <f t="shared" si="1"/>
        <v>34.29</v>
      </c>
      <c r="L9" s="8">
        <f t="shared" si="2"/>
        <v>1.6299999999999999E-2</v>
      </c>
      <c r="M9" s="9">
        <f t="shared" si="3"/>
        <v>2099.33</v>
      </c>
      <c r="N9" s="9">
        <f t="shared" si="4"/>
        <v>83973.2</v>
      </c>
      <c r="O9" s="6">
        <f t="shared" si="5"/>
        <v>2060.29</v>
      </c>
      <c r="P9" s="9">
        <f t="shared" si="6"/>
        <v>82411.600000000006</v>
      </c>
    </row>
    <row r="10" spans="1:16" ht="39.6">
      <c r="A10" s="25">
        <v>4</v>
      </c>
      <c r="B10" s="22" t="s">
        <v>28</v>
      </c>
      <c r="C10" s="22" t="s">
        <v>29</v>
      </c>
      <c r="D10" s="6">
        <v>3378.38</v>
      </c>
      <c r="E10" s="6">
        <v>3465.02</v>
      </c>
      <c r="F10" s="6">
        <v>3483.79</v>
      </c>
      <c r="G10" s="23">
        <v>25</v>
      </c>
      <c r="H10" s="27" t="s">
        <v>21</v>
      </c>
      <c r="I10" s="7" t="e">
        <f>(((D10*G10)+(E10*G10)+(#REF!*G10)/(G10*3)))</f>
        <v>#REF!</v>
      </c>
      <c r="J10" s="7">
        <f t="shared" si="0"/>
        <v>3442.4</v>
      </c>
      <c r="K10" s="7">
        <f t="shared" si="1"/>
        <v>56.23</v>
      </c>
      <c r="L10" s="8">
        <f t="shared" si="2"/>
        <v>1.6299999999999999E-2</v>
      </c>
      <c r="M10" s="9">
        <f t="shared" si="3"/>
        <v>3442.4</v>
      </c>
      <c r="N10" s="9">
        <f t="shared" si="4"/>
        <v>86060</v>
      </c>
      <c r="O10" s="6">
        <f t="shared" si="5"/>
        <v>3378.38</v>
      </c>
      <c r="P10" s="9">
        <f t="shared" si="6"/>
        <v>84459.5</v>
      </c>
    </row>
    <row r="11" spans="1:16" ht="26.4">
      <c r="A11" s="25">
        <v>5</v>
      </c>
      <c r="B11" s="22" t="s">
        <v>26</v>
      </c>
      <c r="C11" s="22" t="s">
        <v>27</v>
      </c>
      <c r="D11" s="6">
        <v>1544.81</v>
      </c>
      <c r="E11" s="6">
        <v>1584.43</v>
      </c>
      <c r="F11" s="6">
        <v>1593.01</v>
      </c>
      <c r="G11" s="23">
        <v>30</v>
      </c>
      <c r="H11" s="27" t="s">
        <v>21</v>
      </c>
      <c r="I11" s="7"/>
      <c r="J11" s="7">
        <f t="shared" ref="J11:J18" si="7">(D11+E11+F11)*1/3</f>
        <v>1574.08</v>
      </c>
      <c r="K11" s="7">
        <f t="shared" ref="K11:K18" si="8">STDEV(D11:F11)</f>
        <v>25.71</v>
      </c>
      <c r="L11" s="8">
        <f t="shared" ref="L11:L18" si="9">K11/J11</f>
        <v>1.6299999999999999E-2</v>
      </c>
      <c r="M11" s="9">
        <f t="shared" ref="M11:M18" si="10">J11</f>
        <v>1574.08</v>
      </c>
      <c r="N11" s="9">
        <f t="shared" ref="N11:N18" si="11">M11*G11</f>
        <v>47222.400000000001</v>
      </c>
      <c r="O11" s="6">
        <f t="shared" si="5"/>
        <v>1544.81</v>
      </c>
      <c r="P11" s="9">
        <f t="shared" ref="P11:P18" si="12">O11*G11</f>
        <v>46344.3</v>
      </c>
    </row>
    <row r="12" spans="1:16" ht="52.8">
      <c r="A12" s="25">
        <v>6</v>
      </c>
      <c r="B12" s="22" t="s">
        <v>30</v>
      </c>
      <c r="C12" s="22" t="s">
        <v>31</v>
      </c>
      <c r="D12" s="6">
        <v>1507.56</v>
      </c>
      <c r="E12" s="6">
        <v>1546.22</v>
      </c>
      <c r="F12" s="6">
        <v>1554.6</v>
      </c>
      <c r="G12" s="23">
        <v>15</v>
      </c>
      <c r="H12" s="27" t="s">
        <v>21</v>
      </c>
      <c r="I12" s="7"/>
      <c r="J12" s="7">
        <f t="shared" si="7"/>
        <v>1536.13</v>
      </c>
      <c r="K12" s="7">
        <f t="shared" si="8"/>
        <v>25.09</v>
      </c>
      <c r="L12" s="8">
        <f t="shared" si="9"/>
        <v>1.6299999999999999E-2</v>
      </c>
      <c r="M12" s="9">
        <f t="shared" si="10"/>
        <v>1536.13</v>
      </c>
      <c r="N12" s="9">
        <f t="shared" si="11"/>
        <v>23041.95</v>
      </c>
      <c r="O12" s="6">
        <f t="shared" si="5"/>
        <v>1507.56</v>
      </c>
      <c r="P12" s="9">
        <f t="shared" si="12"/>
        <v>22613.4</v>
      </c>
    </row>
    <row r="13" spans="1:16" ht="26.4">
      <c r="A13" s="25">
        <v>7</v>
      </c>
      <c r="B13" s="22" t="s">
        <v>32</v>
      </c>
      <c r="C13" s="22" t="s">
        <v>33</v>
      </c>
      <c r="D13" s="6">
        <v>3822.28</v>
      </c>
      <c r="E13" s="6">
        <v>3920.3</v>
      </c>
      <c r="F13" s="6">
        <v>3941.54</v>
      </c>
      <c r="G13" s="23">
        <v>2</v>
      </c>
      <c r="H13" s="27" t="s">
        <v>21</v>
      </c>
      <c r="I13" s="7" t="e">
        <f>(((D13*G13)+(E13*G13)+(#REF!*G13)/(G13*3)))</f>
        <v>#REF!</v>
      </c>
      <c r="J13" s="7">
        <f t="shared" si="7"/>
        <v>3894.71</v>
      </c>
      <c r="K13" s="7">
        <f t="shared" si="8"/>
        <v>63.62</v>
      </c>
      <c r="L13" s="8">
        <f t="shared" si="9"/>
        <v>1.6299999999999999E-2</v>
      </c>
      <c r="M13" s="9">
        <f t="shared" si="10"/>
        <v>3894.71</v>
      </c>
      <c r="N13" s="9">
        <f t="shared" si="11"/>
        <v>7789.42</v>
      </c>
      <c r="O13" s="6">
        <f t="shared" si="5"/>
        <v>3822.28</v>
      </c>
      <c r="P13" s="9">
        <f t="shared" si="12"/>
        <v>7644.56</v>
      </c>
    </row>
    <row r="14" spans="1:16" ht="26.4">
      <c r="A14" s="25">
        <v>8</v>
      </c>
      <c r="B14" s="22" t="s">
        <v>32</v>
      </c>
      <c r="C14" s="22" t="s">
        <v>33</v>
      </c>
      <c r="D14" s="6">
        <v>3822.28</v>
      </c>
      <c r="E14" s="6">
        <v>3920.3</v>
      </c>
      <c r="F14" s="6">
        <v>3941.54</v>
      </c>
      <c r="G14" s="23">
        <v>5</v>
      </c>
      <c r="H14" s="27" t="s">
        <v>21</v>
      </c>
      <c r="I14" s="7"/>
      <c r="J14" s="7">
        <f t="shared" si="7"/>
        <v>3894.71</v>
      </c>
      <c r="K14" s="7">
        <f t="shared" si="8"/>
        <v>63.62</v>
      </c>
      <c r="L14" s="8">
        <f t="shared" si="9"/>
        <v>1.6299999999999999E-2</v>
      </c>
      <c r="M14" s="9">
        <f t="shared" si="10"/>
        <v>3894.71</v>
      </c>
      <c r="N14" s="9">
        <f t="shared" si="11"/>
        <v>19473.55</v>
      </c>
      <c r="O14" s="6">
        <f t="shared" si="5"/>
        <v>3822.28</v>
      </c>
      <c r="P14" s="9">
        <f t="shared" si="12"/>
        <v>19111.400000000001</v>
      </c>
    </row>
    <row r="15" spans="1:16" ht="26.4">
      <c r="A15" s="25">
        <v>9</v>
      </c>
      <c r="B15" s="22" t="s">
        <v>32</v>
      </c>
      <c r="C15" s="22" t="s">
        <v>33</v>
      </c>
      <c r="D15" s="6">
        <v>3822.28</v>
      </c>
      <c r="E15" s="6">
        <v>3920.3</v>
      </c>
      <c r="F15" s="6">
        <v>3941.54</v>
      </c>
      <c r="G15" s="23">
        <v>5</v>
      </c>
      <c r="H15" s="27" t="s">
        <v>21</v>
      </c>
      <c r="I15" s="7"/>
      <c r="J15" s="7">
        <f t="shared" si="7"/>
        <v>3894.71</v>
      </c>
      <c r="K15" s="7">
        <f t="shared" si="8"/>
        <v>63.62</v>
      </c>
      <c r="L15" s="8">
        <f t="shared" si="9"/>
        <v>1.6299999999999999E-2</v>
      </c>
      <c r="M15" s="9">
        <f t="shared" si="10"/>
        <v>3894.71</v>
      </c>
      <c r="N15" s="9">
        <f t="shared" si="11"/>
        <v>19473.55</v>
      </c>
      <c r="O15" s="6">
        <f t="shared" si="5"/>
        <v>3822.28</v>
      </c>
      <c r="P15" s="9">
        <f t="shared" si="12"/>
        <v>19111.400000000001</v>
      </c>
    </row>
    <row r="16" spans="1:16">
      <c r="A16" s="25">
        <v>10</v>
      </c>
      <c r="B16" s="22" t="s">
        <v>34</v>
      </c>
      <c r="C16" s="22" t="s">
        <v>35</v>
      </c>
      <c r="D16" s="6">
        <v>4488</v>
      </c>
      <c r="E16" s="6">
        <v>4603.1000000000004</v>
      </c>
      <c r="F16" s="6">
        <v>4628.03</v>
      </c>
      <c r="G16" s="23">
        <v>5</v>
      </c>
      <c r="H16" s="27" t="s">
        <v>21</v>
      </c>
      <c r="I16" s="7" t="e">
        <f>(((D16*G16)+(E16*G16)+(#REF!*G16)/(G16*3)))</f>
        <v>#REF!</v>
      </c>
      <c r="J16" s="7">
        <f t="shared" si="7"/>
        <v>4573.04</v>
      </c>
      <c r="K16" s="7">
        <f t="shared" si="8"/>
        <v>74.7</v>
      </c>
      <c r="L16" s="8">
        <f t="shared" si="9"/>
        <v>1.6299999999999999E-2</v>
      </c>
      <c r="M16" s="9">
        <f t="shared" si="10"/>
        <v>4573.04</v>
      </c>
      <c r="N16" s="9">
        <f t="shared" si="11"/>
        <v>22865.200000000001</v>
      </c>
      <c r="O16" s="6">
        <f t="shared" si="5"/>
        <v>4488</v>
      </c>
      <c r="P16" s="9">
        <f t="shared" si="12"/>
        <v>22440</v>
      </c>
    </row>
    <row r="17" spans="1:16" ht="26.4">
      <c r="A17" s="25">
        <v>11</v>
      </c>
      <c r="B17" s="22" t="s">
        <v>36</v>
      </c>
      <c r="C17" s="22" t="s">
        <v>20</v>
      </c>
      <c r="D17" s="6">
        <v>2963</v>
      </c>
      <c r="E17" s="6">
        <v>3038.99</v>
      </c>
      <c r="F17" s="6">
        <v>3055.45</v>
      </c>
      <c r="G17" s="23">
        <v>10</v>
      </c>
      <c r="H17" s="27" t="s">
        <v>21</v>
      </c>
      <c r="I17" s="7"/>
      <c r="J17" s="7">
        <f t="shared" si="7"/>
        <v>3019.15</v>
      </c>
      <c r="K17" s="7">
        <f t="shared" si="8"/>
        <v>49.32</v>
      </c>
      <c r="L17" s="8">
        <f t="shared" si="9"/>
        <v>1.6299999999999999E-2</v>
      </c>
      <c r="M17" s="9">
        <f t="shared" si="10"/>
        <v>3019.15</v>
      </c>
      <c r="N17" s="9">
        <f t="shared" si="11"/>
        <v>30191.5</v>
      </c>
      <c r="O17" s="6">
        <f t="shared" si="5"/>
        <v>2963</v>
      </c>
      <c r="P17" s="9">
        <f t="shared" si="12"/>
        <v>29630</v>
      </c>
    </row>
    <row r="18" spans="1:16" ht="26.4">
      <c r="A18" s="25">
        <v>12</v>
      </c>
      <c r="B18" s="22" t="s">
        <v>36</v>
      </c>
      <c r="C18" s="22" t="s">
        <v>20</v>
      </c>
      <c r="D18" s="6">
        <v>2963</v>
      </c>
      <c r="E18" s="6">
        <v>3038.99</v>
      </c>
      <c r="F18" s="6">
        <v>3055.45</v>
      </c>
      <c r="G18" s="23">
        <v>10</v>
      </c>
      <c r="H18" s="27" t="s">
        <v>21</v>
      </c>
      <c r="I18" s="7"/>
      <c r="J18" s="7">
        <f t="shared" si="7"/>
        <v>3019.15</v>
      </c>
      <c r="K18" s="7">
        <f t="shared" si="8"/>
        <v>49.32</v>
      </c>
      <c r="L18" s="8">
        <f t="shared" si="9"/>
        <v>1.6299999999999999E-2</v>
      </c>
      <c r="M18" s="9">
        <f t="shared" si="10"/>
        <v>3019.15</v>
      </c>
      <c r="N18" s="9">
        <f t="shared" si="11"/>
        <v>30191.5</v>
      </c>
      <c r="O18" s="6">
        <f t="shared" si="5"/>
        <v>2963</v>
      </c>
      <c r="P18" s="9">
        <f t="shared" si="12"/>
        <v>29630</v>
      </c>
    </row>
    <row r="19" spans="1:16" ht="26.25" customHeight="1">
      <c r="A19" s="32" t="s">
        <v>15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4"/>
      <c r="N19" s="28">
        <f>SUM(N7:N18)</f>
        <v>469632.82</v>
      </c>
      <c r="O19" s="28"/>
      <c r="P19" s="15">
        <f>SUM(P7:P18)</f>
        <v>460899.16</v>
      </c>
    </row>
    <row r="20" spans="1:16" ht="82.5" customHeight="1">
      <c r="A20" s="29" t="s">
        <v>16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</row>
    <row r="21" spans="1:16" ht="17.25" customHeight="1">
      <c r="A21" s="16" t="s">
        <v>17</v>
      </c>
      <c r="B21" s="10"/>
      <c r="C21" s="10"/>
      <c r="D21" s="18"/>
      <c r="E21" s="18"/>
      <c r="F21" s="18"/>
      <c r="G21" s="12"/>
      <c r="H21" s="12"/>
      <c r="I21" s="12"/>
      <c r="J21" s="12"/>
      <c r="K21" s="12"/>
      <c r="L21" s="12"/>
      <c r="M21" s="12"/>
      <c r="N21" s="12"/>
      <c r="O21" s="12"/>
      <c r="P21" s="12"/>
    </row>
    <row r="22" spans="1:16" ht="14.25" customHeight="1">
      <c r="A22" s="13"/>
      <c r="B22" s="10"/>
      <c r="C22" s="10"/>
      <c r="D22" s="18"/>
      <c r="E22" s="18"/>
      <c r="F22" s="18"/>
      <c r="G22" s="12"/>
      <c r="H22" s="12"/>
      <c r="I22" s="12"/>
      <c r="J22" s="12"/>
      <c r="K22" s="12"/>
      <c r="L22" s="12"/>
      <c r="M22" s="12"/>
      <c r="N22" s="12"/>
      <c r="O22" s="12"/>
      <c r="P22" s="12"/>
    </row>
    <row r="23" spans="1:16" ht="12" customHeight="1">
      <c r="A23" s="12"/>
      <c r="B23" s="12"/>
      <c r="C23" s="12"/>
      <c r="D23" s="19"/>
      <c r="E23" s="19"/>
      <c r="F23" s="19"/>
      <c r="G23" s="12"/>
      <c r="H23" s="12"/>
      <c r="I23" s="12"/>
      <c r="J23" s="12"/>
      <c r="K23" s="12"/>
      <c r="L23" s="12"/>
      <c r="M23" s="12"/>
      <c r="N23" s="12"/>
      <c r="O23" s="12"/>
      <c r="P23" s="12"/>
    </row>
    <row r="24" spans="1:16">
      <c r="A24" s="17" t="s">
        <v>18</v>
      </c>
      <c r="B24" s="10"/>
      <c r="C24" s="10"/>
      <c r="D24" s="18"/>
      <c r="E24" s="18"/>
      <c r="F24" s="18"/>
      <c r="G24" s="11"/>
      <c r="H24" s="10"/>
      <c r="I24" s="11"/>
      <c r="J24" s="11"/>
      <c r="K24" s="11"/>
      <c r="L24" s="14"/>
      <c r="M24" s="11"/>
      <c r="N24" s="11"/>
      <c r="O24" s="11"/>
      <c r="P24" s="11"/>
    </row>
  </sheetData>
  <mergeCells count="21">
    <mergeCell ref="A1:P1"/>
    <mergeCell ref="A2:P2"/>
    <mergeCell ref="A3:P3"/>
    <mergeCell ref="M4:M5"/>
    <mergeCell ref="N4:N5"/>
    <mergeCell ref="O4:O5"/>
    <mergeCell ref="P4:P5"/>
    <mergeCell ref="G4:G5"/>
    <mergeCell ref="H4:H5"/>
    <mergeCell ref="I4:I5"/>
    <mergeCell ref="J4:J5"/>
    <mergeCell ref="K4:K5"/>
    <mergeCell ref="L4:L5"/>
    <mergeCell ref="D4:D5"/>
    <mergeCell ref="E4:E5"/>
    <mergeCell ref="A20:P20"/>
    <mergeCell ref="A4:A5"/>
    <mergeCell ref="B4:B5"/>
    <mergeCell ref="C4:C5"/>
    <mergeCell ref="A19:M19"/>
    <mergeCell ref="F4:F5"/>
  </mergeCells>
  <pageMargins left="0.39370078740157483" right="0.39370078740157483" top="0.59055118110236227" bottom="0.59055118110236227" header="0" footer="0"/>
  <pageSetup paperSize="9" scale="6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НМЦК!Print_Area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2026-04-17T13:39:13Z</cp:lastPrinted>
  <dcterms:created xsi:type="dcterms:W3CDTF">2011-08-15T06:57:36Z</dcterms:created>
  <dcterms:modified xsi:type="dcterms:W3CDTF">2026-04-29T05:52:22Z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1049-11.2.0.10443</vt:lpwstr>
  </property>
  <property fmtid="{D5CDD505-2E9C-101B-9397-08002B2CF9AE}" pid="3" name="ICV">
    <vt:lpwstr>F4AA983DFBBB45AFA449F95D9D0C33CE</vt:lpwstr>
  </property>
</Properties>
</file>