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Отдел закупок\2026\ДОГОВОРЫ\п. 5\ЗИПы для ИПО\"/>
    </mc:Choice>
  </mc:AlternateContent>
  <bookViews>
    <workbookView xWindow="0" yWindow="0" windowWidth="28800" windowHeight="13125"/>
  </bookViews>
  <sheets>
    <sheet name="Лист1" sheetId="1" r:id="rId1"/>
  </sheets>
  <definedNames>
    <definedName name="_xlnm._FilterDatabase" localSheetId="0" hidden="1">Лист1!$A$4:$N$5</definedName>
    <definedName name="_xlnm.Print_Area" localSheetId="0">Лист1!$A$1:$L$64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0" i="1"/>
  <c r="G8" i="1"/>
  <c r="G6" i="1"/>
  <c r="G5" i="1"/>
  <c r="F11" i="1"/>
  <c r="F10" i="1"/>
  <c r="F8" i="1"/>
  <c r="F6" i="1"/>
  <c r="F5" i="1"/>
  <c r="E10" i="1"/>
  <c r="F36" i="1" l="1"/>
  <c r="H5" i="1"/>
  <c r="I5" i="1" s="1"/>
  <c r="J5" i="1" s="1"/>
  <c r="G36" i="1"/>
  <c r="F13" i="1"/>
  <c r="H11" i="1"/>
  <c r="H10" i="1"/>
  <c r="H6" i="1"/>
  <c r="H7" i="1"/>
  <c r="H8" i="1"/>
  <c r="H9" i="1"/>
  <c r="H12" i="1"/>
  <c r="H36" i="1" l="1"/>
  <c r="E36" i="1"/>
  <c r="E13" i="1"/>
  <c r="I11" i="1"/>
  <c r="J11" i="1" s="1"/>
  <c r="I10" i="1"/>
  <c r="J10" i="1" s="1"/>
  <c r="I9" i="1"/>
  <c r="J9" i="1" s="1"/>
  <c r="I7" i="1" l="1"/>
  <c r="J7" i="1" s="1"/>
  <c r="I8" i="1"/>
  <c r="J8" i="1" s="1"/>
  <c r="I12" i="1" l="1"/>
  <c r="J12" i="1" s="1"/>
  <c r="I6" i="1"/>
  <c r="J6" i="1" s="1"/>
</calcChain>
</file>

<file path=xl/sharedStrings.xml><?xml version="1.0" encoding="utf-8"?>
<sst xmlns="http://schemas.openxmlformats.org/spreadsheetml/2006/main" count="44" uniqueCount="30">
  <si>
    <t>Средняя цена</t>
  </si>
  <si>
    <t>Сумма</t>
  </si>
  <si>
    <t>Среднее квадратичное отклонение</t>
  </si>
  <si>
    <t>Кол-во</t>
  </si>
  <si>
    <t>100-р</t>
  </si>
  <si>
    <t>№ п/п</t>
  </si>
  <si>
    <t>Ед. изм.</t>
  </si>
  <si>
    <t>Наименование товара</t>
  </si>
  <si>
    <t>Итого</t>
  </si>
  <si>
    <t>Обоснование начальной (максимальной) цены контракта</t>
  </si>
  <si>
    <t>Начальная (максимальная) цена контракта сформирована заказчиком методом сопоставимых рыночных цен (анализа рынка)</t>
  </si>
  <si>
    <t>Расчет начальной (максимальной) цены контракта произведен методом сопоставимых рыночных цен (анализа рынка) на основании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Минэкономразвития России от 2 октября 2013 г. № 567. Валюта, используемая при формировании начальной (максимальной) цены контракта, (начальной цены единицы товара, работы, услуги), цены заявки на участие в электронном аукционе и расчетов с поставщиками (исполнителями, подрядчиками), - рубль Российской Федерации.</t>
  </si>
  <si>
    <t>Коэффициент вариации цен (%)  (не должен превышать 33%)</t>
  </si>
  <si>
    <t>шт</t>
  </si>
  <si>
    <t xml:space="preserve">Исп. </t>
  </si>
  <si>
    <t>Ролики лотков  050-65358-001</t>
  </si>
  <si>
    <t>Коротрон A1DUR71300</t>
  </si>
  <si>
    <t>Девелопер DV-610 K</t>
  </si>
  <si>
    <t>Девелопер  DV-610 CMY</t>
  </si>
  <si>
    <t>Лезвие очистки ленты переноса A03U5530</t>
  </si>
  <si>
    <t>Ролик подачи бумаги 035-14303</t>
  </si>
  <si>
    <t>Разделительная полоса 019-11833</t>
  </si>
  <si>
    <t xml:space="preserve">Помпа для барабана 023-17145-309 Ink Pump Assy </t>
  </si>
  <si>
    <t>ООО "Геликон СЗ"</t>
  </si>
  <si>
    <t>ООО "Чанси"</t>
  </si>
  <si>
    <t>ООО "СК БЕРЕГ"</t>
  </si>
  <si>
    <t>—</t>
  </si>
  <si>
    <t>начальник ИПО ________________ Криницына Е.А</t>
  </si>
  <si>
    <t xml:space="preserve"> *В целях соблюдения статьи 34 Бюджетного кодекса, Заказчиком принято решение при расчете НМЦК использовать наименьшее ценовое предложение</t>
  </si>
  <si>
    <t>Закупка осуществляется через электронный магазин по наименьшей* стоимости ценового предложения. Наименьшая стоимость - 196 527,00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</si>
</sst>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" fontId="1" fillId="0" borderId="1" xfId="0" applyNumberFormat="1" applyFont="1" applyFill="1" applyBorder="1" applyAlignment="1">
      <alignment horizontal="center" vertical="center"/>
    </xf>
    <xf numFmtId="0" fontId="1" fillId="0" borderId="0" xfId="0" applyFont="1"/>
    <xf numFmtId="49" fontId="3" fillId="0" borderId="2" xfId="0" applyNumberFormat="1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4" fontId="1" fillId="0" borderId="0" xfId="0" applyNumberFormat="1" applyFont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Protection="1">
      <protection locked="0"/>
    </xf>
    <xf numFmtId="4" fontId="2" fillId="2" borderId="1" xfId="0" applyNumberFormat="1" applyFont="1" applyFill="1" applyBorder="1" applyAlignment="1" applyProtection="1">
      <alignment horizontal="center" vertical="center"/>
      <protection locked="0"/>
    </xf>
    <xf numFmtId="49" fontId="7" fillId="0" borderId="2" xfId="0" applyNumberFormat="1" applyFont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4" fontId="1" fillId="2" borderId="3" xfId="0" applyNumberFormat="1" applyFont="1" applyFill="1" applyBorder="1" applyAlignment="1" applyProtection="1">
      <alignment horizontal="center" vertical="center"/>
      <protection locked="0"/>
    </xf>
    <xf numFmtId="4" fontId="1" fillId="2" borderId="3" xfId="0" applyNumberFormat="1" applyFont="1" applyFill="1" applyBorder="1" applyAlignment="1">
      <alignment horizontal="center" vertical="center"/>
    </xf>
    <xf numFmtId="4" fontId="1" fillId="0" borderId="3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Обычный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5"/>
  <sheetViews>
    <sheetView tabSelected="1" view="pageBreakPreview" zoomScaleNormal="100" zoomScaleSheetLayoutView="100" workbookViewId="0">
      <selection activeCell="B47" sqref="B47"/>
    </sheetView>
  </sheetViews>
  <sheetFormatPr defaultRowHeight="15" x14ac:dyDescent="0.25"/>
  <cols>
    <col min="1" max="1" width="5.5703125" style="14" customWidth="1"/>
    <col min="2" max="2" width="40.7109375" style="13" customWidth="1"/>
    <col min="3" max="3" width="10" style="2" customWidth="1"/>
    <col min="4" max="4" width="9.85546875" style="14" customWidth="1"/>
    <col min="5" max="6" width="14.28515625" style="15" customWidth="1"/>
    <col min="7" max="7" width="14.85546875" style="15" customWidth="1"/>
    <col min="8" max="8" width="14" style="15" customWidth="1"/>
    <col min="9" max="9" width="14.85546875" style="14" customWidth="1"/>
    <col min="10" max="10" width="19.28515625" style="14" customWidth="1"/>
    <col min="11" max="11" width="10.85546875" style="14" customWidth="1"/>
    <col min="12" max="12" width="13.140625" style="14" customWidth="1"/>
    <col min="13" max="13" width="14.28515625" style="2" customWidth="1"/>
    <col min="14" max="14" width="17.5703125" style="2" customWidth="1"/>
    <col min="15" max="16384" width="9.140625" style="2"/>
  </cols>
  <sheetData>
    <row r="1" spans="1:13" s="6" customFormat="1" x14ac:dyDescent="0.25">
      <c r="A1" s="42" t="s">
        <v>9</v>
      </c>
      <c r="B1" s="42"/>
      <c r="C1" s="42"/>
      <c r="D1" s="42"/>
      <c r="E1" s="42"/>
      <c r="F1" s="42"/>
      <c r="G1" s="42"/>
      <c r="H1" s="42"/>
      <c r="I1" s="42"/>
      <c r="J1" s="42"/>
      <c r="K1" s="5"/>
      <c r="L1" s="5"/>
      <c r="M1" s="5"/>
    </row>
    <row r="2" spans="1:13" s="6" customFormat="1" x14ac:dyDescent="0.25">
      <c r="A2" s="42" t="s">
        <v>10</v>
      </c>
      <c r="B2" s="42"/>
      <c r="C2" s="42"/>
      <c r="D2" s="42"/>
      <c r="E2" s="42"/>
      <c r="F2" s="42"/>
      <c r="G2" s="42"/>
      <c r="H2" s="42"/>
      <c r="I2" s="42"/>
      <c r="J2" s="42"/>
      <c r="K2" s="5"/>
      <c r="L2" s="5"/>
      <c r="M2" s="5"/>
    </row>
    <row r="3" spans="1:13" s="8" customFormat="1" ht="75" customHeight="1" x14ac:dyDescent="0.25">
      <c r="A3" s="42" t="s">
        <v>11</v>
      </c>
      <c r="B3" s="42"/>
      <c r="C3" s="42"/>
      <c r="D3" s="42"/>
      <c r="E3" s="42"/>
      <c r="F3" s="42"/>
      <c r="G3" s="42"/>
      <c r="H3" s="42"/>
      <c r="I3" s="42"/>
      <c r="J3" s="42"/>
      <c r="K3" s="7"/>
      <c r="L3" s="7"/>
      <c r="M3" s="7"/>
    </row>
    <row r="4" spans="1:13" ht="57" x14ac:dyDescent="0.25">
      <c r="A4" s="30" t="s">
        <v>5</v>
      </c>
      <c r="B4" s="30" t="s">
        <v>7</v>
      </c>
      <c r="C4" s="30" t="s">
        <v>6</v>
      </c>
      <c r="D4" s="30" t="s">
        <v>3</v>
      </c>
      <c r="E4" s="31" t="s">
        <v>23</v>
      </c>
      <c r="F4" s="31" t="s">
        <v>24</v>
      </c>
      <c r="G4" s="31" t="s">
        <v>25</v>
      </c>
      <c r="H4" s="32" t="s">
        <v>0</v>
      </c>
      <c r="I4" s="3" t="s">
        <v>2</v>
      </c>
      <c r="J4" s="27" t="s">
        <v>12</v>
      </c>
      <c r="K4" s="3" t="s">
        <v>4</v>
      </c>
      <c r="L4" s="30" t="s">
        <v>1</v>
      </c>
    </row>
    <row r="5" spans="1:13" x14ac:dyDescent="0.25">
      <c r="A5" s="19">
        <v>1</v>
      </c>
      <c r="B5" s="39" t="s">
        <v>15</v>
      </c>
      <c r="C5" s="21" t="s">
        <v>13</v>
      </c>
      <c r="D5" s="40">
        <v>3</v>
      </c>
      <c r="E5" s="29">
        <v>15000</v>
      </c>
      <c r="F5" s="29">
        <f>4818.69*3</f>
        <v>14456.07</v>
      </c>
      <c r="G5" s="29">
        <f>3*5759</f>
        <v>17277</v>
      </c>
      <c r="H5" s="4">
        <f>ROUND((E5+F5+G5)/3,2)</f>
        <v>15577.69</v>
      </c>
      <c r="I5" s="1">
        <f>SQRT((POWER(G5-H5,2)+POWER(F5-H5,2)+POWER(E5-H5,2)/(3)))</f>
        <v>2063.2323699800113</v>
      </c>
      <c r="J5" s="1">
        <f>I5/H5*100</f>
        <v>13.244790273654253</v>
      </c>
      <c r="K5" s="28" t="s">
        <v>26</v>
      </c>
      <c r="L5" s="1"/>
    </row>
    <row r="6" spans="1:13" x14ac:dyDescent="0.25">
      <c r="A6" s="19">
        <v>2</v>
      </c>
      <c r="B6" s="39" t="s">
        <v>16</v>
      </c>
      <c r="C6" s="21" t="s">
        <v>13</v>
      </c>
      <c r="D6" s="40">
        <v>4</v>
      </c>
      <c r="E6" s="29">
        <v>24000</v>
      </c>
      <c r="F6" s="29">
        <f>6700*4</f>
        <v>26800</v>
      </c>
      <c r="G6" s="29">
        <f>4*5600</f>
        <v>22400</v>
      </c>
      <c r="H6" s="4">
        <f t="shared" ref="H6:H12" si="0">ROUND((E6+F6+G6)/3,2)</f>
        <v>24400</v>
      </c>
      <c r="I6" s="1">
        <f t="shared" ref="I6:I11" si="1">SQRT((POWER(G6-H6,2)+POWER(F6-H6,2)+POWER(E6-H6,2)/(3)))</f>
        <v>3132.6240331921949</v>
      </c>
      <c r="J6" s="1">
        <f t="shared" ref="J6:J12" si="2">I6/H6*100</f>
        <v>12.838623086853257</v>
      </c>
      <c r="K6" s="28" t="s">
        <v>26</v>
      </c>
      <c r="L6" s="1"/>
    </row>
    <row r="7" spans="1:13" x14ac:dyDescent="0.25">
      <c r="A7" s="19">
        <v>3</v>
      </c>
      <c r="B7" s="39" t="s">
        <v>17</v>
      </c>
      <c r="C7" s="21" t="s">
        <v>13</v>
      </c>
      <c r="D7" s="40">
        <v>1</v>
      </c>
      <c r="E7" s="29">
        <v>20000</v>
      </c>
      <c r="F7" s="29">
        <v>20911</v>
      </c>
      <c r="G7" s="29">
        <v>21640</v>
      </c>
      <c r="H7" s="4">
        <f t="shared" si="0"/>
        <v>20850.330000000002</v>
      </c>
      <c r="I7" s="1">
        <f t="shared" si="1"/>
        <v>931.81539343012105</v>
      </c>
      <c r="J7" s="1">
        <f t="shared" si="2"/>
        <v>4.4690678441546057</v>
      </c>
      <c r="K7" s="28" t="s">
        <v>26</v>
      </c>
      <c r="L7" s="1"/>
    </row>
    <row r="8" spans="1:13" x14ac:dyDescent="0.25">
      <c r="A8" s="19">
        <v>4</v>
      </c>
      <c r="B8" s="39" t="s">
        <v>18</v>
      </c>
      <c r="C8" s="21" t="s">
        <v>13</v>
      </c>
      <c r="D8" s="40">
        <v>3</v>
      </c>
      <c r="E8" s="29">
        <v>87000</v>
      </c>
      <c r="F8" s="29">
        <f>3*29800</f>
        <v>89400</v>
      </c>
      <c r="G8" s="29">
        <f>3*27650</f>
        <v>82950</v>
      </c>
      <c r="H8" s="4">
        <f t="shared" si="0"/>
        <v>86450</v>
      </c>
      <c r="I8" s="1">
        <f t="shared" si="1"/>
        <v>4588.3911486852703</v>
      </c>
      <c r="J8" s="1">
        <f t="shared" si="2"/>
        <v>5.307566395240336</v>
      </c>
      <c r="K8" s="28" t="s">
        <v>26</v>
      </c>
      <c r="L8" s="1"/>
    </row>
    <row r="9" spans="1:13" ht="28.5" x14ac:dyDescent="0.25">
      <c r="A9" s="19">
        <v>5</v>
      </c>
      <c r="B9" s="39" t="s">
        <v>19</v>
      </c>
      <c r="C9" s="21" t="s">
        <v>13</v>
      </c>
      <c r="D9" s="40">
        <v>1</v>
      </c>
      <c r="E9" s="29">
        <v>3000</v>
      </c>
      <c r="F9" s="29">
        <v>2875</v>
      </c>
      <c r="G9" s="29">
        <v>2380</v>
      </c>
      <c r="H9" s="4">
        <f t="shared" si="0"/>
        <v>2751.67</v>
      </c>
      <c r="I9" s="1">
        <f t="shared" si="1"/>
        <v>417.01895332626475</v>
      </c>
      <c r="J9" s="1">
        <f t="shared" si="2"/>
        <v>15.15512228305955</v>
      </c>
      <c r="K9" s="28" t="s">
        <v>26</v>
      </c>
      <c r="L9" s="1"/>
    </row>
    <row r="10" spans="1:13" x14ac:dyDescent="0.25">
      <c r="A10" s="19">
        <v>6</v>
      </c>
      <c r="B10" s="39" t="s">
        <v>20</v>
      </c>
      <c r="C10" s="21" t="s">
        <v>13</v>
      </c>
      <c r="D10" s="40">
        <v>4</v>
      </c>
      <c r="E10" s="29">
        <f>1500*4</f>
        <v>6000</v>
      </c>
      <c r="F10" s="29">
        <f>1606*4</f>
        <v>6424</v>
      </c>
      <c r="G10" s="29">
        <f>4*1850</f>
        <v>7400</v>
      </c>
      <c r="H10" s="4">
        <f t="shared" si="0"/>
        <v>6608</v>
      </c>
      <c r="I10" s="1">
        <f t="shared" si="1"/>
        <v>885.63047222491923</v>
      </c>
      <c r="J10" s="1">
        <f t="shared" si="2"/>
        <v>13.402398187423112</v>
      </c>
      <c r="K10" s="28" t="s">
        <v>26</v>
      </c>
      <c r="L10" s="1"/>
    </row>
    <row r="11" spans="1:13" x14ac:dyDescent="0.25">
      <c r="A11" s="19">
        <v>7</v>
      </c>
      <c r="B11" s="39" t="s">
        <v>21</v>
      </c>
      <c r="C11" s="21" t="s">
        <v>13</v>
      </c>
      <c r="D11" s="40">
        <v>2</v>
      </c>
      <c r="E11" s="29">
        <v>1600</v>
      </c>
      <c r="F11" s="29">
        <f>707*2</f>
        <v>1414</v>
      </c>
      <c r="G11" s="29">
        <f>2*850</f>
        <v>1700</v>
      </c>
      <c r="H11" s="4">
        <f t="shared" si="0"/>
        <v>1571.33</v>
      </c>
      <c r="I11" s="1">
        <f t="shared" si="1"/>
        <v>203.91833520635984</v>
      </c>
      <c r="J11" s="1">
        <f t="shared" si="2"/>
        <v>12.977435370441592</v>
      </c>
      <c r="K11" s="28" t="s">
        <v>26</v>
      </c>
      <c r="L11" s="1"/>
    </row>
    <row r="12" spans="1:13" ht="28.5" x14ac:dyDescent="0.25">
      <c r="A12" s="19">
        <v>8</v>
      </c>
      <c r="B12" s="39" t="s">
        <v>22</v>
      </c>
      <c r="C12" s="21" t="s">
        <v>13</v>
      </c>
      <c r="D12" s="40">
        <v>1</v>
      </c>
      <c r="E12" s="29">
        <v>40000</v>
      </c>
      <c r="F12" s="29">
        <v>41553</v>
      </c>
      <c r="G12" s="29">
        <v>40780</v>
      </c>
      <c r="H12" s="4">
        <f t="shared" si="0"/>
        <v>40777.67</v>
      </c>
      <c r="I12" s="1">
        <f>SQRT((POWER(G12-H12,2)+POWER(F12-H12,2)+POWER(E12-H12,2)/(3)))</f>
        <v>895.95326185763463</v>
      </c>
      <c r="J12" s="1">
        <f t="shared" si="2"/>
        <v>2.1971663948863061</v>
      </c>
      <c r="K12" s="28" t="s">
        <v>26</v>
      </c>
      <c r="L12" s="1"/>
    </row>
    <row r="13" spans="1:13" hidden="1" x14ac:dyDescent="0.25">
      <c r="A13" s="33"/>
      <c r="B13" s="34"/>
      <c r="C13" s="35"/>
      <c r="D13" s="33"/>
      <c r="E13" s="36">
        <f>SUM(E5:E12)</f>
        <v>196600</v>
      </c>
      <c r="F13" s="36">
        <f>SUM(F5:F12)</f>
        <v>203833.07</v>
      </c>
      <c r="G13" s="36"/>
      <c r="H13" s="37"/>
      <c r="I13" s="38"/>
      <c r="J13" s="38"/>
      <c r="K13" s="38"/>
      <c r="L13" s="38"/>
    </row>
    <row r="14" spans="1:13" hidden="1" x14ac:dyDescent="0.25">
      <c r="A14" s="19"/>
      <c r="B14" s="20"/>
      <c r="C14" s="21"/>
      <c r="D14" s="19"/>
      <c r="E14" s="22"/>
      <c r="F14" s="22"/>
      <c r="G14" s="22"/>
      <c r="H14" s="4"/>
      <c r="I14" s="1"/>
      <c r="J14" s="1"/>
      <c r="K14" s="1"/>
      <c r="L14" s="1"/>
    </row>
    <row r="15" spans="1:13" hidden="1" x14ac:dyDescent="0.25">
      <c r="A15" s="19"/>
      <c r="B15" s="20"/>
      <c r="C15" s="21"/>
      <c r="D15" s="19"/>
      <c r="E15" s="22"/>
      <c r="F15" s="22"/>
      <c r="G15" s="22"/>
      <c r="H15" s="4"/>
      <c r="I15" s="1"/>
      <c r="J15" s="1"/>
      <c r="K15" s="1"/>
      <c r="L15" s="1"/>
    </row>
    <row r="16" spans="1:13" hidden="1" x14ac:dyDescent="0.25">
      <c r="A16" s="19"/>
      <c r="B16" s="20"/>
      <c r="C16" s="21"/>
      <c r="D16" s="19"/>
      <c r="E16" s="22"/>
      <c r="F16" s="22"/>
      <c r="G16" s="22"/>
      <c r="H16" s="4"/>
      <c r="I16" s="1"/>
      <c r="J16" s="1"/>
      <c r="K16" s="1"/>
      <c r="L16" s="1"/>
    </row>
    <row r="17" spans="1:12" hidden="1" x14ac:dyDescent="0.25">
      <c r="A17" s="19"/>
      <c r="B17" s="20"/>
      <c r="C17" s="21"/>
      <c r="D17" s="19"/>
      <c r="E17" s="22"/>
      <c r="F17" s="22"/>
      <c r="G17" s="22"/>
      <c r="H17" s="4"/>
      <c r="I17" s="1"/>
      <c r="J17" s="1"/>
      <c r="K17" s="1"/>
      <c r="L17" s="1"/>
    </row>
    <row r="18" spans="1:12" hidden="1" x14ac:dyDescent="0.25">
      <c r="A18" s="19"/>
      <c r="B18" s="20"/>
      <c r="C18" s="21"/>
      <c r="D18" s="19"/>
      <c r="E18" s="22"/>
      <c r="F18" s="22"/>
      <c r="G18" s="22"/>
      <c r="H18" s="4"/>
      <c r="I18" s="1"/>
      <c r="J18" s="1"/>
      <c r="K18" s="1"/>
      <c r="L18" s="1"/>
    </row>
    <row r="19" spans="1:12" hidden="1" x14ac:dyDescent="0.25">
      <c r="A19" s="19"/>
      <c r="B19" s="20"/>
      <c r="C19" s="21"/>
      <c r="D19" s="19"/>
      <c r="E19" s="22"/>
      <c r="F19" s="22"/>
      <c r="G19" s="22"/>
      <c r="H19" s="4"/>
      <c r="I19" s="1"/>
      <c r="J19" s="1"/>
      <c r="K19" s="1"/>
      <c r="L19" s="1"/>
    </row>
    <row r="20" spans="1:12" hidden="1" x14ac:dyDescent="0.25">
      <c r="A20" s="19"/>
      <c r="B20" s="20"/>
      <c r="C20" s="21"/>
      <c r="D20" s="19"/>
      <c r="E20" s="22"/>
      <c r="F20" s="22"/>
      <c r="G20" s="22"/>
      <c r="H20" s="4"/>
      <c r="I20" s="1"/>
      <c r="J20" s="1"/>
      <c r="K20" s="1"/>
      <c r="L20" s="1"/>
    </row>
    <row r="21" spans="1:12" hidden="1" x14ac:dyDescent="0.25">
      <c r="A21" s="19"/>
      <c r="B21" s="20"/>
      <c r="C21" s="21"/>
      <c r="D21" s="19"/>
      <c r="E21" s="22"/>
      <c r="F21" s="22"/>
      <c r="G21" s="22"/>
      <c r="H21" s="4"/>
      <c r="I21" s="1"/>
      <c r="J21" s="1"/>
      <c r="K21" s="1"/>
      <c r="L21" s="1"/>
    </row>
    <row r="22" spans="1:12" hidden="1" x14ac:dyDescent="0.25">
      <c r="A22" s="19"/>
      <c r="B22" s="20"/>
      <c r="C22" s="21"/>
      <c r="D22" s="19"/>
      <c r="E22" s="22"/>
      <c r="F22" s="22"/>
      <c r="G22" s="22"/>
      <c r="H22" s="4"/>
      <c r="I22" s="1"/>
      <c r="J22" s="1"/>
      <c r="K22" s="1"/>
      <c r="L22" s="1"/>
    </row>
    <row r="23" spans="1:12" hidden="1" x14ac:dyDescent="0.25">
      <c r="A23" s="19"/>
      <c r="B23" s="20"/>
      <c r="C23" s="21"/>
      <c r="D23" s="19"/>
      <c r="E23" s="22"/>
      <c r="F23" s="22"/>
      <c r="G23" s="22"/>
      <c r="H23" s="4"/>
      <c r="I23" s="1"/>
      <c r="J23" s="1"/>
      <c r="K23" s="1"/>
      <c r="L23" s="1"/>
    </row>
    <row r="24" spans="1:12" hidden="1" x14ac:dyDescent="0.25">
      <c r="A24" s="19"/>
      <c r="B24" s="20"/>
      <c r="C24" s="21"/>
      <c r="D24" s="19"/>
      <c r="E24" s="22"/>
      <c r="F24" s="22"/>
      <c r="G24" s="22"/>
      <c r="H24" s="4"/>
      <c r="I24" s="1"/>
      <c r="J24" s="1"/>
      <c r="K24" s="1"/>
      <c r="L24" s="1"/>
    </row>
    <row r="25" spans="1:12" hidden="1" x14ac:dyDescent="0.25">
      <c r="A25" s="19"/>
      <c r="B25" s="20"/>
      <c r="C25" s="21"/>
      <c r="D25" s="19"/>
      <c r="E25" s="22"/>
      <c r="F25" s="22"/>
      <c r="G25" s="22"/>
      <c r="H25" s="4"/>
      <c r="I25" s="1"/>
      <c r="J25" s="1"/>
      <c r="K25" s="1"/>
      <c r="L25" s="1"/>
    </row>
    <row r="26" spans="1:12" hidden="1" x14ac:dyDescent="0.25">
      <c r="A26" s="19"/>
      <c r="B26" s="20"/>
      <c r="C26" s="21"/>
      <c r="D26" s="19"/>
      <c r="E26" s="22"/>
      <c r="F26" s="22"/>
      <c r="G26" s="22"/>
      <c r="H26" s="4"/>
      <c r="I26" s="1"/>
      <c r="J26" s="1"/>
      <c r="K26" s="1"/>
      <c r="L26" s="1"/>
    </row>
    <row r="27" spans="1:12" hidden="1" x14ac:dyDescent="0.25">
      <c r="A27" s="19"/>
      <c r="B27" s="20"/>
      <c r="C27" s="21"/>
      <c r="D27" s="19"/>
      <c r="E27" s="22"/>
      <c r="F27" s="22"/>
      <c r="G27" s="22"/>
      <c r="H27" s="4"/>
      <c r="I27" s="1"/>
      <c r="J27" s="1"/>
      <c r="K27" s="1"/>
      <c r="L27" s="1"/>
    </row>
    <row r="28" spans="1:12" hidden="1" x14ac:dyDescent="0.25">
      <c r="A28" s="19"/>
      <c r="B28" s="20"/>
      <c r="C28" s="21"/>
      <c r="D28" s="19"/>
      <c r="E28" s="22"/>
      <c r="F28" s="22"/>
      <c r="G28" s="22"/>
      <c r="H28" s="4"/>
      <c r="I28" s="1"/>
      <c r="J28" s="1"/>
      <c r="K28" s="1"/>
      <c r="L28" s="1"/>
    </row>
    <row r="29" spans="1:12" hidden="1" x14ac:dyDescent="0.25">
      <c r="A29" s="19"/>
      <c r="B29" s="20"/>
      <c r="C29" s="21"/>
      <c r="D29" s="19"/>
      <c r="E29" s="22"/>
      <c r="F29" s="22"/>
      <c r="G29" s="22"/>
      <c r="H29" s="4"/>
      <c r="I29" s="1"/>
      <c r="J29" s="1"/>
      <c r="K29" s="1"/>
      <c r="L29" s="1"/>
    </row>
    <row r="30" spans="1:12" hidden="1" x14ac:dyDescent="0.25">
      <c r="A30" s="19"/>
      <c r="B30" s="20"/>
      <c r="C30" s="21"/>
      <c r="D30" s="19"/>
      <c r="E30" s="22"/>
      <c r="F30" s="22"/>
      <c r="G30" s="22"/>
      <c r="H30" s="4"/>
      <c r="I30" s="1"/>
      <c r="J30" s="1"/>
      <c r="K30" s="1"/>
      <c r="L30" s="1"/>
    </row>
    <row r="31" spans="1:12" hidden="1" x14ac:dyDescent="0.25">
      <c r="A31" s="19"/>
      <c r="B31" s="20"/>
      <c r="C31" s="21"/>
      <c r="D31" s="19"/>
      <c r="E31" s="22"/>
      <c r="F31" s="22"/>
      <c r="G31" s="22"/>
      <c r="H31" s="4"/>
      <c r="I31" s="1"/>
      <c r="J31" s="1"/>
      <c r="K31" s="1"/>
      <c r="L31" s="1"/>
    </row>
    <row r="32" spans="1:12" hidden="1" x14ac:dyDescent="0.25">
      <c r="A32" s="19"/>
      <c r="B32" s="20"/>
      <c r="C32" s="21"/>
      <c r="D32" s="19"/>
      <c r="E32" s="22"/>
      <c r="F32" s="22"/>
      <c r="G32" s="22"/>
      <c r="H32" s="4"/>
      <c r="I32" s="1"/>
      <c r="J32" s="1"/>
      <c r="K32" s="1"/>
      <c r="L32" s="1"/>
    </row>
    <row r="33" spans="1:12" hidden="1" x14ac:dyDescent="0.25">
      <c r="A33" s="19"/>
      <c r="B33" s="20"/>
      <c r="C33" s="21"/>
      <c r="D33" s="19"/>
      <c r="E33" s="22"/>
      <c r="F33" s="22"/>
      <c r="G33" s="22"/>
      <c r="H33" s="4"/>
      <c r="I33" s="1"/>
      <c r="J33" s="1"/>
      <c r="K33" s="1"/>
      <c r="L33" s="1"/>
    </row>
    <row r="34" spans="1:12" hidden="1" x14ac:dyDescent="0.25">
      <c r="A34" s="19"/>
      <c r="B34" s="20"/>
      <c r="C34" s="21"/>
      <c r="D34" s="19"/>
      <c r="E34" s="22"/>
      <c r="F34" s="22"/>
      <c r="G34" s="22"/>
      <c r="H34" s="4"/>
      <c r="I34" s="1"/>
      <c r="J34" s="1"/>
      <c r="K34" s="1"/>
      <c r="L34" s="1"/>
    </row>
    <row r="35" spans="1:12" hidden="1" x14ac:dyDescent="0.25">
      <c r="A35" s="19"/>
      <c r="B35" s="20"/>
      <c r="C35" s="21"/>
      <c r="D35" s="19"/>
      <c r="E35" s="22"/>
      <c r="F35" s="22"/>
      <c r="G35" s="22"/>
      <c r="H35" s="4"/>
      <c r="I35" s="1"/>
      <c r="J35" s="1"/>
      <c r="K35" s="1"/>
      <c r="L35" s="1"/>
    </row>
    <row r="36" spans="1:12" s="11" customFormat="1" ht="14.25" x14ac:dyDescent="0.2">
      <c r="A36" s="23"/>
      <c r="B36" s="24" t="s">
        <v>8</v>
      </c>
      <c r="C36" s="25"/>
      <c r="D36" s="23"/>
      <c r="E36" s="26">
        <f>E5+E6+E7+E8+E9+E10+E11+E12</f>
        <v>196600</v>
      </c>
      <c r="F36" s="26">
        <f>F5+F6+F7+F8+F9+F10+F11+F12</f>
        <v>203833.07</v>
      </c>
      <c r="G36" s="26">
        <f>G5+G6+G7+G8+G9+G10+G11+G12</f>
        <v>196527</v>
      </c>
      <c r="H36" s="41">
        <f>H5+H6+H7+H8+H9+H10+H11+H12</f>
        <v>198986.69</v>
      </c>
      <c r="I36" s="9"/>
      <c r="J36" s="9"/>
      <c r="K36" s="9"/>
      <c r="L36" s="10"/>
    </row>
    <row r="37" spans="1:12" x14ac:dyDescent="0.25">
      <c r="A37" s="16"/>
      <c r="B37" s="17"/>
      <c r="E37" s="2"/>
      <c r="F37" s="2"/>
      <c r="G37" s="2"/>
      <c r="H37" s="2"/>
    </row>
    <row r="38" spans="1:12" x14ac:dyDescent="0.25">
      <c r="A38" s="43" t="s">
        <v>29</v>
      </c>
      <c r="B38" s="43"/>
      <c r="C38" s="43"/>
      <c r="D38" s="43"/>
      <c r="E38" s="43"/>
      <c r="F38" s="43"/>
      <c r="G38" s="43"/>
      <c r="H38" s="43"/>
      <c r="I38" s="43"/>
      <c r="J38" s="43"/>
    </row>
    <row r="39" spans="1:12" x14ac:dyDescent="0.25">
      <c r="A39" s="44" t="s">
        <v>28</v>
      </c>
      <c r="B39" s="44"/>
      <c r="C39" s="44"/>
      <c r="D39" s="44"/>
      <c r="E39" s="44"/>
      <c r="F39" s="44"/>
      <c r="G39" s="44"/>
      <c r="H39" s="44"/>
      <c r="I39" s="44"/>
      <c r="J39" s="44"/>
      <c r="K39" s="18"/>
      <c r="L39" s="18"/>
    </row>
    <row r="40" spans="1:12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8"/>
      <c r="L40" s="18"/>
    </row>
    <row r="41" spans="1:12" x14ac:dyDescent="0.25">
      <c r="A41" s="12" t="s">
        <v>14</v>
      </c>
      <c r="B41" s="13" t="s">
        <v>27</v>
      </c>
      <c r="E41" s="2"/>
      <c r="F41" s="2"/>
      <c r="G41" s="2"/>
      <c r="H41" s="2"/>
      <c r="I41" s="18"/>
      <c r="J41" s="18"/>
      <c r="K41" s="18"/>
      <c r="L41" s="18"/>
    </row>
    <row r="42" spans="1:12" x14ac:dyDescent="0.25">
      <c r="E42" s="2"/>
      <c r="F42" s="2"/>
      <c r="G42" s="2"/>
      <c r="H42" s="2"/>
      <c r="I42" s="18"/>
      <c r="J42" s="18"/>
      <c r="K42" s="18"/>
      <c r="L42" s="18"/>
    </row>
    <row r="43" spans="1:12" x14ac:dyDescent="0.25">
      <c r="E43" s="2"/>
      <c r="F43" s="2"/>
      <c r="G43" s="2"/>
      <c r="H43" s="2"/>
      <c r="I43" s="18"/>
      <c r="J43" s="18"/>
      <c r="K43" s="18"/>
      <c r="L43" s="18"/>
    </row>
    <row r="44" spans="1:12" x14ac:dyDescent="0.25">
      <c r="E44" s="2"/>
      <c r="F44" s="2"/>
      <c r="G44" s="2"/>
      <c r="H44" s="2"/>
      <c r="I44" s="18"/>
      <c r="J44" s="18"/>
      <c r="K44" s="18"/>
      <c r="L44" s="18"/>
    </row>
    <row r="45" spans="1:12" x14ac:dyDescent="0.25">
      <c r="E45" s="2"/>
      <c r="F45" s="2"/>
      <c r="G45" s="2"/>
      <c r="H45" s="2"/>
      <c r="I45" s="18"/>
      <c r="J45" s="18"/>
      <c r="K45" s="18"/>
      <c r="L45" s="18"/>
    </row>
    <row r="46" spans="1:12" x14ac:dyDescent="0.25">
      <c r="E46" s="2"/>
      <c r="F46" s="2"/>
      <c r="G46" s="2"/>
      <c r="H46" s="2"/>
    </row>
    <row r="47" spans="1:12" x14ac:dyDescent="0.25">
      <c r="E47" s="2"/>
      <c r="F47" s="2"/>
      <c r="G47" s="2"/>
      <c r="H47" s="2"/>
    </row>
    <row r="48" spans="1:12" x14ac:dyDescent="0.25">
      <c r="E48" s="2"/>
      <c r="F48" s="2"/>
      <c r="G48" s="2"/>
      <c r="H48" s="2"/>
    </row>
    <row r="49" spans="5:8" x14ac:dyDescent="0.25">
      <c r="E49" s="2"/>
      <c r="F49" s="2"/>
      <c r="G49" s="2"/>
      <c r="H49" s="2"/>
    </row>
    <row r="50" spans="5:8" x14ac:dyDescent="0.25">
      <c r="E50" s="2"/>
      <c r="F50" s="2"/>
      <c r="G50" s="2"/>
      <c r="H50" s="2"/>
    </row>
    <row r="51" spans="5:8" x14ac:dyDescent="0.25">
      <c r="E51" s="2"/>
      <c r="F51" s="2"/>
      <c r="G51" s="2"/>
      <c r="H51" s="2"/>
    </row>
    <row r="52" spans="5:8" x14ac:dyDescent="0.25">
      <c r="E52" s="2"/>
      <c r="F52" s="2"/>
      <c r="G52" s="2"/>
      <c r="H52" s="2"/>
    </row>
    <row r="53" spans="5:8" x14ac:dyDescent="0.25">
      <c r="E53" s="2"/>
      <c r="F53" s="2"/>
      <c r="G53" s="2"/>
      <c r="H53" s="2"/>
    </row>
    <row r="54" spans="5:8" x14ac:dyDescent="0.25">
      <c r="E54" s="2"/>
      <c r="F54" s="2"/>
      <c r="G54" s="2"/>
      <c r="H54" s="2"/>
    </row>
    <row r="55" spans="5:8" x14ac:dyDescent="0.25">
      <c r="E55" s="2"/>
      <c r="F55" s="2"/>
      <c r="G55" s="2"/>
      <c r="H55" s="2"/>
    </row>
    <row r="56" spans="5:8" x14ac:dyDescent="0.25">
      <c r="E56" s="2"/>
      <c r="F56" s="2"/>
      <c r="G56" s="2"/>
      <c r="H56" s="2"/>
    </row>
    <row r="57" spans="5:8" x14ac:dyDescent="0.25">
      <c r="E57" s="2"/>
      <c r="F57" s="2"/>
      <c r="G57" s="2"/>
      <c r="H57" s="2"/>
    </row>
    <row r="58" spans="5:8" x14ac:dyDescent="0.25">
      <c r="E58" s="2"/>
      <c r="F58" s="2"/>
      <c r="G58" s="2"/>
      <c r="H58" s="2"/>
    </row>
    <row r="59" spans="5:8" x14ac:dyDescent="0.25">
      <c r="E59" s="2"/>
      <c r="F59" s="2"/>
      <c r="G59" s="2"/>
      <c r="H59" s="2"/>
    </row>
    <row r="60" spans="5:8" x14ac:dyDescent="0.25">
      <c r="E60" s="2"/>
      <c r="F60" s="2"/>
      <c r="G60" s="2"/>
      <c r="H60" s="2"/>
    </row>
    <row r="61" spans="5:8" x14ac:dyDescent="0.25">
      <c r="E61" s="2"/>
      <c r="F61" s="2"/>
      <c r="G61" s="2"/>
      <c r="H61" s="2"/>
    </row>
    <row r="62" spans="5:8" x14ac:dyDescent="0.25">
      <c r="E62" s="2"/>
      <c r="F62" s="2"/>
      <c r="G62" s="2"/>
      <c r="H62" s="2"/>
    </row>
    <row r="63" spans="5:8" x14ac:dyDescent="0.25">
      <c r="E63" s="2"/>
      <c r="F63" s="2"/>
      <c r="G63" s="2"/>
      <c r="H63" s="2"/>
    </row>
    <row r="64" spans="5:8" x14ac:dyDescent="0.25">
      <c r="E64" s="2"/>
      <c r="F64" s="2"/>
      <c r="G64" s="2"/>
      <c r="H64" s="2"/>
    </row>
    <row r="65" spans="5:8" x14ac:dyDescent="0.25">
      <c r="E65" s="2"/>
      <c r="F65" s="2"/>
      <c r="G65" s="2"/>
      <c r="H65" s="2"/>
    </row>
    <row r="66" spans="5:8" x14ac:dyDescent="0.25">
      <c r="E66" s="2"/>
      <c r="F66" s="2"/>
      <c r="G66" s="2"/>
      <c r="H66" s="2"/>
    </row>
    <row r="67" spans="5:8" x14ac:dyDescent="0.25">
      <c r="E67" s="2"/>
      <c r="F67" s="2"/>
      <c r="G67" s="2"/>
      <c r="H67" s="2"/>
    </row>
    <row r="68" spans="5:8" x14ac:dyDescent="0.25">
      <c r="E68" s="2"/>
      <c r="F68" s="2"/>
      <c r="G68" s="2"/>
      <c r="H68" s="2"/>
    </row>
    <row r="69" spans="5:8" x14ac:dyDescent="0.25">
      <c r="E69" s="2"/>
      <c r="F69" s="2"/>
      <c r="G69" s="2"/>
      <c r="H69" s="2"/>
    </row>
    <row r="70" spans="5:8" x14ac:dyDescent="0.25">
      <c r="E70" s="2"/>
      <c r="F70" s="2"/>
      <c r="G70" s="2"/>
      <c r="H70" s="2"/>
    </row>
    <row r="71" spans="5:8" x14ac:dyDescent="0.25">
      <c r="E71" s="2"/>
      <c r="F71" s="2"/>
      <c r="G71" s="2"/>
      <c r="H71" s="2"/>
    </row>
    <row r="72" spans="5:8" x14ac:dyDescent="0.25">
      <c r="E72" s="2"/>
      <c r="F72" s="2"/>
      <c r="G72" s="2"/>
      <c r="H72" s="2"/>
    </row>
    <row r="73" spans="5:8" x14ac:dyDescent="0.25">
      <c r="E73" s="2"/>
      <c r="F73" s="2"/>
      <c r="G73" s="2"/>
      <c r="H73" s="2"/>
    </row>
    <row r="74" spans="5:8" x14ac:dyDescent="0.25">
      <c r="E74" s="2"/>
      <c r="F74" s="2"/>
      <c r="G74" s="2"/>
      <c r="H74" s="2"/>
    </row>
    <row r="75" spans="5:8" x14ac:dyDescent="0.25">
      <c r="E75" s="2"/>
      <c r="F75" s="2"/>
      <c r="G75" s="2"/>
      <c r="H75" s="2"/>
    </row>
  </sheetData>
  <autoFilter ref="A4:N5"/>
  <mergeCells count="5">
    <mergeCell ref="A1:J1"/>
    <mergeCell ref="A2:J2"/>
    <mergeCell ref="A3:J3"/>
    <mergeCell ref="A38:J38"/>
    <mergeCell ref="A39:J39"/>
  </mergeCells>
  <conditionalFormatting sqref="J5">
    <cfRule type="cellIs" dxfId="1" priority="2" operator="greaterThan">
      <formula>33</formula>
    </cfRule>
  </conditionalFormatting>
  <conditionalFormatting sqref="O3">
    <cfRule type="cellIs" dxfId="0" priority="1" operator="greaterThan">
      <formula>33</formula>
    </cfRule>
  </conditionalFormatting>
  <pageMargins left="0.98425196850393704" right="0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Семенов Валерий Алексеевич</dc:creator>
  <cp:lastModifiedBy>Данченко Елена Александровна</cp:lastModifiedBy>
  <cp:lastPrinted>2026-04-15T11:49:40Z</cp:lastPrinted>
  <dcterms:created xsi:type="dcterms:W3CDTF">2022-04-07T07:30:08Z</dcterms:created>
  <dcterms:modified xsi:type="dcterms:W3CDTF">2026-04-28T10:47:15Z</dcterms:modified>
</cp:coreProperties>
</file>