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EBC6899-9AEF-4101-B037-DBA6EDF9B5D8}" xr6:coauthVersionLast="47" xr6:coauthVersionMax="47" xr10:uidLastSave="{00000000-0000-0000-0000-000000000000}"/>
  <bookViews>
    <workbookView xWindow="-108" yWindow="-108" windowWidth="23256" windowHeight="12456" firstSheet="3" activeTab="3" xr2:uid="{00000000-000D-0000-FFFF-FFFF00000000}"/>
  </bookViews>
  <sheets>
    <sheet name="Лист1" sheetId="1" state="hidden" r:id="rId1"/>
    <sheet name="Лист2" sheetId="2" state="hidden" r:id="rId2"/>
    <sheet name="Лист3" sheetId="3" state="hidden" r:id="rId3"/>
    <sheet name="2026" sheetId="4" r:id="rId4"/>
    <sheet name="жд москва" sheetId="5" r:id="rId5"/>
    <sheet name="авиа КМВ" sheetId="6" r:id="rId6"/>
    <sheet name="жд Симферополь" sheetId="7" r:id="rId7"/>
    <sheet name="график поездок" sheetId="8" r:id="rId8"/>
  </sheets>
  <definedNames>
    <definedName name="_GoBack" localSheetId="3">'2026'!#REF!</definedName>
    <definedName name="_GoBack" localSheetId="0">Лист1!#REF!</definedName>
    <definedName name="_xlnm._FilterDatabase" localSheetId="3" hidden="1">'2026'!$A$7:$P$7</definedName>
    <definedName name="_xlnm._FilterDatabase" localSheetId="0" hidden="1">Лист1!$A$7:$P$7</definedName>
    <definedName name="_xlnm._FilterDatabase" localSheetId="1" hidden="1">Лист2!$B$1:$F$1</definedName>
    <definedName name="_xlnm.Print_Area" localSheetId="3">'2026'!$A$1:$P$16</definedName>
    <definedName name="_xlnm.Print_Area" localSheetId="0">Лист1!$A$1:$P$27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4" l="1"/>
  <c r="P14" i="4"/>
  <c r="P13" i="4"/>
  <c r="P12" i="4"/>
  <c r="F8" i="4"/>
  <c r="E10" i="4" l="1"/>
  <c r="E13" i="4"/>
  <c r="E9" i="4"/>
  <c r="M12" i="4" l="1"/>
  <c r="K12" i="4"/>
  <c r="I9" i="4"/>
  <c r="I11" i="4"/>
  <c r="I12" i="4"/>
  <c r="K13" i="4"/>
  <c r="G12" i="4"/>
  <c r="I10" i="4"/>
  <c r="M13" i="4" l="1"/>
  <c r="I13" i="4"/>
  <c r="G13" i="4"/>
  <c r="M11" i="4"/>
  <c r="K11" i="4"/>
  <c r="G11" i="4"/>
  <c r="N10" i="4"/>
  <c r="L10" i="4"/>
  <c r="M10" i="4" s="1"/>
  <c r="K10" i="4"/>
  <c r="N9" i="4"/>
  <c r="L9" i="4"/>
  <c r="M9" i="4" s="1"/>
  <c r="K9" i="4"/>
  <c r="G9" i="4"/>
  <c r="N8" i="4"/>
  <c r="L8" i="4"/>
  <c r="M8" i="4" s="1"/>
  <c r="K8" i="4"/>
  <c r="I8" i="4"/>
  <c r="G8" i="4"/>
  <c r="O9" i="4" l="1"/>
  <c r="P9" i="4" s="1"/>
  <c r="O8" i="4"/>
  <c r="P8" i="4" s="1"/>
  <c r="O10" i="4"/>
  <c r="P10" i="4" s="1"/>
  <c r="G10" i="4"/>
  <c r="E10" i="1"/>
  <c r="N20" i="1"/>
  <c r="N21" i="1"/>
  <c r="N22" i="1"/>
  <c r="L21" i="1"/>
  <c r="M21" i="1" s="1"/>
  <c r="L22" i="1"/>
  <c r="M22" i="1" s="1"/>
  <c r="K22" i="1"/>
  <c r="I22" i="1"/>
  <c r="G22" i="1"/>
  <c r="N11" i="1"/>
  <c r="L11" i="1"/>
  <c r="M11" i="1" s="1"/>
  <c r="K11" i="1"/>
  <c r="I11" i="1"/>
  <c r="G11" i="1"/>
  <c r="E24" i="1"/>
  <c r="I24" i="1" s="1"/>
  <c r="G21" i="1"/>
  <c r="I21" i="1"/>
  <c r="K21" i="1"/>
  <c r="E17" i="1"/>
  <c r="I17" i="1" s="1"/>
  <c r="E14" i="1"/>
  <c r="L8" i="1"/>
  <c r="M8" i="1" s="1"/>
  <c r="K8" i="1"/>
  <c r="I8" i="1"/>
  <c r="G8" i="1"/>
  <c r="N24" i="1"/>
  <c r="L24" i="1"/>
  <c r="N23" i="1"/>
  <c r="L23" i="1"/>
  <c r="M23" i="1" s="1"/>
  <c r="K23" i="1"/>
  <c r="I23" i="1"/>
  <c r="G23" i="1"/>
  <c r="L20" i="1"/>
  <c r="M20" i="1" s="1"/>
  <c r="K20" i="1"/>
  <c r="I20" i="1"/>
  <c r="G20" i="1"/>
  <c r="N19" i="1"/>
  <c r="L19" i="1"/>
  <c r="M19" i="1" s="1"/>
  <c r="K19" i="1"/>
  <c r="I19" i="1"/>
  <c r="G19" i="1"/>
  <c r="N18" i="1"/>
  <c r="L18" i="1"/>
  <c r="M18" i="1" s="1"/>
  <c r="K18" i="1"/>
  <c r="I18" i="1"/>
  <c r="G18" i="1"/>
  <c r="N17" i="1"/>
  <c r="L17" i="1"/>
  <c r="N16" i="1"/>
  <c r="L16" i="1"/>
  <c r="M16" i="1" s="1"/>
  <c r="K16" i="1"/>
  <c r="I16" i="1"/>
  <c r="G16" i="1"/>
  <c r="N12" i="1"/>
  <c r="L12" i="1"/>
  <c r="K12" i="1"/>
  <c r="I12" i="1"/>
  <c r="G12" i="1"/>
  <c r="N8" i="1"/>
  <c r="O22" i="1" l="1"/>
  <c r="P22" i="1" s="1"/>
  <c r="O11" i="1"/>
  <c r="P11" i="1" s="1"/>
  <c r="K17" i="1"/>
  <c r="O21" i="1"/>
  <c r="P21" i="1" s="1"/>
  <c r="M17" i="1"/>
  <c r="G24" i="1"/>
  <c r="O20" i="1"/>
  <c r="P20" i="1" s="1"/>
  <c r="K24" i="1"/>
  <c r="M24" i="1"/>
  <c r="G17" i="1"/>
  <c r="O17" i="1"/>
  <c r="P17" i="1" s="1"/>
  <c r="O18" i="1"/>
  <c r="P18" i="1" s="1"/>
  <c r="O23" i="1"/>
  <c r="P23" i="1" s="1"/>
  <c r="O24" i="1"/>
  <c r="P24" i="1" s="1"/>
  <c r="O12" i="1"/>
  <c r="P12" i="1" s="1"/>
  <c r="O16" i="1"/>
  <c r="P16" i="1" s="1"/>
  <c r="O19" i="1"/>
  <c r="P19" i="1" s="1"/>
  <c r="O8" i="1"/>
  <c r="P8" i="1" s="1"/>
  <c r="M12" i="1"/>
  <c r="K15" i="1" l="1"/>
  <c r="L15" i="1"/>
  <c r="M15" i="1" s="1"/>
  <c r="N15" i="1"/>
  <c r="I15" i="1"/>
  <c r="G15" i="1"/>
  <c r="N13" i="1"/>
  <c r="L13" i="1"/>
  <c r="M13" i="1" s="1"/>
  <c r="K13" i="1"/>
  <c r="I13" i="1"/>
  <c r="G13" i="1"/>
  <c r="N14" i="1"/>
  <c r="L14" i="1"/>
  <c r="M14" i="1" s="1"/>
  <c r="K14" i="1"/>
  <c r="I14" i="1"/>
  <c r="G14" i="1"/>
  <c r="N10" i="1"/>
  <c r="L10" i="1"/>
  <c r="M10" i="1" s="1"/>
  <c r="K10" i="1"/>
  <c r="I10" i="1"/>
  <c r="G10" i="1"/>
  <c r="N9" i="1"/>
  <c r="L9" i="1"/>
  <c r="M9" i="1" s="1"/>
  <c r="K9" i="1"/>
  <c r="I9" i="1"/>
  <c r="G9" i="1"/>
  <c r="M25" i="1" l="1"/>
  <c r="M26" i="1" s="1"/>
  <c r="O15" i="1"/>
  <c r="P15" i="1" s="1"/>
  <c r="O13" i="1"/>
  <c r="P13" i="1" s="1"/>
  <c r="O9" i="1"/>
  <c r="P9" i="1" s="1"/>
  <c r="O14" i="1"/>
  <c r="P14" i="1" s="1"/>
  <c r="O10" i="1"/>
  <c r="P10" i="1" s="1"/>
</calcChain>
</file>

<file path=xl/sharedStrings.xml><?xml version="1.0" encoding="utf-8"?>
<sst xmlns="http://schemas.openxmlformats.org/spreadsheetml/2006/main" count="185" uniqueCount="100">
  <si>
    <t>Наименование</t>
  </si>
  <si>
    <t>Ед. измерения</t>
  </si>
  <si>
    <t>цена за ед., руб.</t>
  </si>
  <si>
    <t>общая цена с НДС, руб.</t>
  </si>
  <si>
    <t xml:space="preserve">Средняя цена, руб. </t>
  </si>
  <si>
    <t>D 1/2</t>
  </si>
  <si>
    <t>Примечание</t>
  </si>
  <si>
    <t>К.Вар</t>
  </si>
  <si>
    <t>Кол-во</t>
  </si>
  <si>
    <t>КП № 1</t>
  </si>
  <si>
    <t>КП № 2</t>
  </si>
  <si>
    <t>КП № 3</t>
  </si>
  <si>
    <t>в том числе НДС</t>
  </si>
  <si>
    <t>Расчет начальной (максимальной) цены контракта производился на основании информации о рыночных ценах (далее ценовая информация) полученных на запросы о предоставлении ценовой информации поставщиков  данного вида товаров. Обоснование: Федеральный закон от 5 апреля 2013 г. N 44-ФЗ "О контрактной системе в сфере закупок товаров, работ, услуг для обеспечения государственных и муниципальных нужд"; Распоряжением Правительства Москвы от 16 мая 2014 г. N 242-РП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для обеспечения нужд города Москвы"    В стоимость поставки включены все налоги и пошлины, взимаемые на территории РФ, расходы на перевозку. В стоимость включены все погрузочно-разгрузочные работы.</t>
  </si>
  <si>
    <t>шт.</t>
  </si>
  <si>
    <t>шт</t>
  </si>
  <si>
    <t>Дренаж однокан. силик. хир. однор. с откр. дист. окончанием №16 Ch х 500 мм стер.</t>
  </si>
  <si>
    <t>Дренаж однокан. силик. хир. однор. с откр. дист. окончанием №18 Ch х 500 мм стер.</t>
  </si>
  <si>
    <t>Дренаж однокан. силик. хир. однор. с откр. дист. окончанием №24 Ch х 500 мм стер.</t>
  </si>
  <si>
    <t>Дренаж однокан. силик. хир. однор. с откр. дист. окончанием №27 Ch х 500 мм стер.</t>
  </si>
  <si>
    <t>Дренаж однокан. силик. хир. однор. с откр. дист. окончанием №33 Ch х 500 мм стер. 4 отв.</t>
  </si>
  <si>
    <t>Дренаж однокан. силик. хир. однор. с откр. дист. окончанием №36 Ch х 500 мм стер. 4 отв.</t>
  </si>
  <si>
    <t>Дренаж двухпросветный №24</t>
  </si>
  <si>
    <t>Дренаж двухпросветный стерильный № 27</t>
  </si>
  <si>
    <t>Дренаж круглый спиральный для плевральной полости, торакальный                                СЗДРк № 19</t>
  </si>
  <si>
    <t>Дренаж круглый спиральный для плевральной полости, торакальный  СЗДРк № 21</t>
  </si>
  <si>
    <t>Переходники соединительные полиэтиленовые ПСПД</t>
  </si>
  <si>
    <t xml:space="preserve">Переходник полиэтиленовый конический, размер 4/6-11/13 </t>
  </si>
  <si>
    <t>Устройство д/дренир.ран УАДР 450-</t>
  </si>
  <si>
    <t>Устройство для активного дренирования ран УАДР-450С2 №24</t>
  </si>
  <si>
    <t>Устройство для активного дренирования ран  УАДР-450С1 №21</t>
  </si>
  <si>
    <t>Устройство для активного дренирования ран УАДР-450С1 №16</t>
  </si>
  <si>
    <t>Устройство для активного дренирования ран УАДР- 250-С1</t>
  </si>
  <si>
    <t>Зонд силик. д/декомпрессии жкт, однокан. с закр. дистальным оконч.</t>
  </si>
  <si>
    <t>Зонд силик. декомпр. для ЖКТ по Шору</t>
  </si>
  <si>
    <t xml:space="preserve">Зонд силиконовый для декомпресси жкт </t>
  </si>
  <si>
    <t>Зонд силиконовый для декомпрессии желудочно-кишечного тракта, одноканальный с закрытым дистальным окончанием</t>
  </si>
  <si>
    <t>Трубка силиконовая 7/11</t>
  </si>
  <si>
    <t>Трубка силиконовая 5/8</t>
  </si>
  <si>
    <t>Трубка силиконовая 6/9</t>
  </si>
  <si>
    <t xml:space="preserve">Трубка аспирационная 5/8, 3000мм, с переходником 2 шт. </t>
  </si>
  <si>
    <t>Трубка аспирационная 6,5/9,3, длина 3000 мм. В ком. с перех. 2 шт. ПСПД 4/6-11/13. Стерильно</t>
  </si>
  <si>
    <t xml:space="preserve">Зонд для назоинтестинальной интубации ЗТДСУ №21, длина 3000 мм., кол-во отверстий: 25. Стерильно </t>
  </si>
  <si>
    <t>Дренаж СЗДРк № 24 Дренаж круглый спиральный для плевральной полости, торакальный 24 СН типа Blake</t>
  </si>
  <si>
    <t>Переходники соединительные полиэтиленовые ПСПД У-образные</t>
  </si>
  <si>
    <t>№</t>
  </si>
  <si>
    <t>№ заявки</t>
  </si>
  <si>
    <t>чел</t>
  </si>
  <si>
    <t>Проезд Санкт-Петербург- Москва ж/д транспортом и обратно</t>
  </si>
  <si>
    <t>Проезд Санкт-Петербург- Нижний Новгород ж/д транспортом и обратно</t>
  </si>
  <si>
    <t>Утверждаю:
Директор СПб ГБУ «Камерный хор «Петербургские серенады»
_____________О.А.Лютова
«___ » ________ 2025 г.</t>
  </si>
  <si>
    <t>Предложение поставщика (руб.)</t>
  </si>
  <si>
    <t>Проживание в гостинице не ниже 3*  (4 ночи) с завтраком (Черкесск))</t>
  </si>
  <si>
    <t>Проезд Санкт-Петербург- Петрозаводск ж/д транспортом и обратно</t>
  </si>
  <si>
    <t>Трансфер в Ставропольском крае</t>
  </si>
  <si>
    <t>чел/дн</t>
  </si>
  <si>
    <t>Трансфер в г.Нижний Новгород/Дзержинск</t>
  </si>
  <si>
    <t>Проживание в гостинице не ниже 3*  (4 ночи) с завтраком (Пятигорск))</t>
  </si>
  <si>
    <t>Трансфер в г.Петрозаводск</t>
  </si>
  <si>
    <t>Проезд и перевозка костюмов и  иного оборудования автотранспортом по маршруту г.Санкт-Петербрг-Петрозаводск и обратно и в г. Петрозаводске</t>
  </si>
  <si>
    <t>Авиабилеты Санкт-Петербург- Минеральные воды и обратно</t>
  </si>
  <si>
    <t>Проживание в гостинице не ниже 3*  (3 ночи) с завтраком (Петрозаводск))</t>
  </si>
  <si>
    <t>Проживание в гостинице не ниже 3*  (3 ночи) с завтраком (Москва)</t>
  </si>
  <si>
    <t>Проживание в гостинице не ниже 3*  (3 ночи) с завтраком (Нижний Новгород/Дзержинск))</t>
  </si>
  <si>
    <t xml:space="preserve">Начальная максимальная цена контракта составляет, руб.: </t>
  </si>
  <si>
    <t xml:space="preserve"> Расчет начальной (максимальной) цены контракта на оказание услуг по обеспечению участия работников в концертах/фестивалях/конкурсах с учетом затрат на организацию питания, проживания и проезд для нужд СПб ГБУ «Камерный хор «Петербургские серенады» в 2025 году</t>
  </si>
  <si>
    <t>усл.ед.</t>
  </si>
  <si>
    <t>Трансфер  в г.Москва 4 дня</t>
  </si>
  <si>
    <t>Проезд командировочных в количестве 2-х человек и перевозка костюмов и  иного оборудования автотранспортом по маршруту г.Санкт-Петербрг-Москва и обратно и в г. Москва с 15.05 по 20.05.25 г.</t>
  </si>
  <si>
    <t xml:space="preserve">СОГЛАСОВАНО
Начальник отдела культуры администрации 
Пушкинского района Санкт-Петербурга
                                                 </t>
  </si>
  <si>
    <t xml:space="preserve"> ____________________ К.К.Винникова      </t>
  </si>
  <si>
    <t>Трансфер  в г. Москва 3 дня</t>
  </si>
  <si>
    <t>Авиабилеты СПб-Минеральные Воды-СПб</t>
  </si>
  <si>
    <t>Трансфер по КМВ 2 дня</t>
  </si>
  <si>
    <t>Проживание в гостинице не ниже 3*  (5 ночи) с завтраком (КМВ)</t>
  </si>
  <si>
    <t>Билеты СПб-Москва-СПб</t>
  </si>
  <si>
    <t xml:space="preserve">Москва </t>
  </si>
  <si>
    <t>Международный фестиваль народной песни Добровидение. Юлия Черняновская, Светлана Редькина, "Стиль-Квартет" 23.05.2026-26.05.2026</t>
  </si>
  <si>
    <t>Май</t>
  </si>
  <si>
    <t xml:space="preserve">КМВ </t>
  </si>
  <si>
    <t xml:space="preserve">День Города 5 сентября, Концерт 7 сентября. Возможно  28.08.26 -07.09.26. PLUSFIVE </t>
  </si>
  <si>
    <t xml:space="preserve">Сентябрь </t>
  </si>
  <si>
    <t xml:space="preserve">Калуга </t>
  </si>
  <si>
    <t xml:space="preserve">XX Фестиваль искусств "Калужская Осень" 12 Сентября . Место проведения — Калужский Дом музыки; ул. Кирова, 6, Калуга.Светлана Редькина, "Стиль-Квартет" </t>
  </si>
  <si>
    <t xml:space="preserve">Великий Новгород </t>
  </si>
  <si>
    <t xml:space="preserve">Концерт Тангомания, Newzette, ЦДИ "Диалог". Концерт в 19.00 </t>
  </si>
  <si>
    <t xml:space="preserve">Октябрь </t>
  </si>
  <si>
    <t>Коктебель как и было - август</t>
  </si>
  <si>
    <t>Утверждаю:
Директор СПб ГБУ «Камерный хор «Петербургские серенады»
_____________О.А.Лютова
«___ » ________ 2026 г.</t>
  </si>
  <si>
    <t>Сумма, в т.ч.НДС, руб.</t>
  </si>
  <si>
    <t>Наименьшая цена за ед., руб.</t>
  </si>
  <si>
    <t>Цена из реестра товаров руб.</t>
  </si>
  <si>
    <t>Наименьшая цена за ед. из столбцов             с 5-13              руб.</t>
  </si>
  <si>
    <t>Итого по позиции          в т.ч. НДС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</si>
  <si>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работы.</t>
  </si>
  <si>
    <t>Ценовое предложение (руб.)</t>
  </si>
  <si>
    <t>ЦП № 1</t>
  </si>
  <si>
    <t>ЦП № 2</t>
  </si>
  <si>
    <t>ЦП № 3</t>
  </si>
  <si>
    <t xml:space="preserve"> Расчет-обоснование цены контракта, заключаемого с единственным поставщиком (подрядчиком, исполнителем) на оказание услуг по обеспечению участия работников в концертах/фестивалях/конкурсах Минеральные Воды),  с учетом затрат на организацию питания, проживания и проезд для нужд СПб ГБУ «Камерный хор «Петербургские серенады»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</si>
</sst>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0&quot;р.&quot;"/>
    <numFmt numFmtId="166" formatCode="#,##0.00_ ;\-#,##0.00\ "/>
  </numFmts>
  <fonts count="38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name val="Arial"/>
      <family val="1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mbria"/>
      <family val="2"/>
      <charset val="204"/>
      <scheme val="major"/>
    </font>
    <font>
      <sz val="11"/>
      <color rgb="FF9C57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3" fillId="0" borderId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8" applyNumberFormat="0" applyAlignment="0" applyProtection="0"/>
    <xf numFmtId="0" fontId="11" fillId="15" borderId="9" applyNumberFormat="0" applyAlignment="0" applyProtection="0"/>
    <xf numFmtId="0" fontId="12" fillId="15" borderId="8" applyNumberFormat="0" applyAlignment="0" applyProtection="0"/>
    <xf numFmtId="0" fontId="13" fillId="0" borderId="10" applyNumberFormat="0" applyFill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16" borderId="14" applyNumberFormat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20" fillId="0" borderId="0"/>
    <xf numFmtId="0" fontId="2" fillId="0" borderId="0"/>
    <xf numFmtId="0" fontId="1" fillId="0" borderId="0"/>
    <xf numFmtId="0" fontId="20" fillId="0" borderId="0"/>
    <xf numFmtId="0" fontId="20" fillId="0" borderId="0"/>
    <xf numFmtId="0" fontId="8" fillId="0" borderId="0"/>
    <xf numFmtId="0" fontId="3" fillId="0" borderId="0"/>
    <xf numFmtId="0" fontId="21" fillId="18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19" borderId="15" applyNumberFormat="0" applyFont="0" applyAlignment="0" applyProtection="0"/>
    <xf numFmtId="0" fontId="23" fillId="0" borderId="16" applyNumberFormat="0" applyFill="0" applyAlignment="0" applyProtection="0"/>
    <xf numFmtId="0" fontId="2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5" fillId="20" borderId="0" applyNumberFormat="0" applyBorder="0" applyAlignment="0" applyProtection="0"/>
  </cellStyleXfs>
  <cellXfs count="98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26" fillId="21" borderId="1" xfId="0" applyFont="1" applyFill="1" applyBorder="1" applyAlignment="1">
      <alignment horizontal="left" vertical="top" wrapText="1"/>
    </xf>
    <xf numFmtId="0" fontId="7" fillId="21" borderId="1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left" vertical="top" wrapText="1"/>
    </xf>
    <xf numFmtId="0" fontId="27" fillId="0" borderId="1" xfId="0" applyFont="1" applyFill="1" applyBorder="1"/>
    <xf numFmtId="0" fontId="28" fillId="21" borderId="1" xfId="0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/>
    </xf>
    <xf numFmtId="0" fontId="29" fillId="22" borderId="1" xfId="0" applyFont="1" applyFill="1" applyBorder="1" applyAlignment="1">
      <alignment horizontal="center" vertical="center"/>
    </xf>
    <xf numFmtId="0" fontId="28" fillId="22" borderId="2" xfId="0" applyFont="1" applyFill="1" applyBorder="1" applyAlignment="1">
      <alignment horizontal="center" vertical="center"/>
    </xf>
    <xf numFmtId="166" fontId="6" fillId="22" borderId="1" xfId="0" applyNumberFormat="1" applyFont="1" applyFill="1" applyBorder="1" applyAlignment="1">
      <alignment horizontal="center" vertical="center" wrapText="1"/>
    </xf>
    <xf numFmtId="10" fontId="6" fillId="22" borderId="1" xfId="0" applyNumberFormat="1" applyFont="1" applyFill="1" applyBorder="1" applyAlignment="1">
      <alignment horizontal="center" vertical="center" wrapText="1"/>
    </xf>
    <xf numFmtId="0" fontId="27" fillId="22" borderId="0" xfId="0" applyFont="1" applyFill="1"/>
    <xf numFmtId="166" fontId="6" fillId="22" borderId="3" xfId="0" applyNumberFormat="1" applyFont="1" applyFill="1" applyBorder="1" applyAlignment="1">
      <alignment horizontal="center" vertical="center" wrapText="1"/>
    </xf>
    <xf numFmtId="10" fontId="6" fillId="22" borderId="3" xfId="0" applyNumberFormat="1" applyFont="1" applyFill="1" applyBorder="1" applyAlignment="1">
      <alignment horizontal="center" vertical="center" wrapText="1"/>
    </xf>
    <xf numFmtId="0" fontId="28" fillId="22" borderId="3" xfId="0" applyFont="1" applyFill="1" applyBorder="1" applyAlignment="1">
      <alignment horizontal="center" vertical="center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27" fillId="22" borderId="0" xfId="0" applyFont="1" applyFill="1" applyAlignment="1">
      <alignment horizontal="left"/>
    </xf>
    <xf numFmtId="3" fontId="27" fillId="22" borderId="0" xfId="0" applyNumberFormat="1" applyFont="1" applyFill="1"/>
    <xf numFmtId="2" fontId="27" fillId="22" borderId="0" xfId="0" applyNumberFormat="1" applyFont="1" applyFill="1"/>
    <xf numFmtId="0" fontId="27" fillId="22" borderId="1" xfId="0" applyFont="1" applyFill="1" applyBorder="1" applyAlignment="1">
      <alignment horizontal="center" vertical="center"/>
    </xf>
    <xf numFmtId="3" fontId="28" fillId="0" borderId="1" xfId="0" applyNumberFormat="1" applyFont="1" applyBorder="1" applyAlignment="1">
      <alignment horizontal="center" vertical="center"/>
    </xf>
    <xf numFmtId="0" fontId="27" fillId="22" borderId="6" xfId="0" applyFont="1" applyFill="1" applyBorder="1"/>
    <xf numFmtId="0" fontId="33" fillId="24" borderId="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2" borderId="1" xfId="0" applyFont="1" applyFill="1" applyBorder="1" applyAlignment="1">
      <alignment horizontal="center"/>
    </xf>
    <xf numFmtId="0" fontId="4" fillId="22" borderId="4" xfId="26" applyFont="1" applyFill="1" applyBorder="1" applyAlignment="1">
      <alignment vertical="center"/>
    </xf>
    <xf numFmtId="0" fontId="4" fillId="22" borderId="4" xfId="26" applyFont="1" applyFill="1" applyBorder="1" applyAlignment="1">
      <alignment vertical="center" wrapText="1"/>
    </xf>
    <xf numFmtId="0" fontId="4" fillId="22" borderId="5" xfId="26" applyFont="1" applyFill="1" applyBorder="1" applyAlignment="1">
      <alignment vertical="center" wrapText="1"/>
    </xf>
    <xf numFmtId="0" fontId="35" fillId="23" borderId="1" xfId="0" applyFont="1" applyFill="1" applyBorder="1" applyAlignment="1">
      <alignment horizontal="center" vertical="center" wrapText="1"/>
    </xf>
    <xf numFmtId="0" fontId="35" fillId="23" borderId="3" xfId="0" applyFont="1" applyFill="1" applyBorder="1" applyAlignment="1">
      <alignment horizontal="center" vertical="center" wrapText="1"/>
    </xf>
    <xf numFmtId="3" fontId="28" fillId="0" borderId="3" xfId="0" applyNumberFormat="1" applyFont="1" applyBorder="1" applyAlignment="1">
      <alignment horizontal="center" vertical="center"/>
    </xf>
    <xf numFmtId="0" fontId="28" fillId="22" borderId="1" xfId="0" applyFont="1" applyFill="1" applyBorder="1" applyAlignment="1">
      <alignment horizontal="center" vertical="center" wrapText="1"/>
    </xf>
    <xf numFmtId="0" fontId="27" fillId="22" borderId="6" xfId="0" applyFont="1" applyFill="1" applyBorder="1" applyAlignment="1">
      <alignment horizontal="center" vertical="center"/>
    </xf>
    <xf numFmtId="0" fontId="28" fillId="22" borderId="6" xfId="0" applyFont="1" applyFill="1" applyBorder="1" applyAlignment="1">
      <alignment horizontal="left" wrapText="1"/>
    </xf>
    <xf numFmtId="0" fontId="28" fillId="22" borderId="17" xfId="0" applyFont="1" applyFill="1" applyBorder="1" applyAlignment="1">
      <alignment horizontal="center" vertical="center" wrapText="1"/>
    </xf>
    <xf numFmtId="0" fontId="28" fillId="22" borderId="17" xfId="0" applyFont="1" applyFill="1" applyBorder="1" applyAlignment="1">
      <alignment horizontal="center" vertical="center"/>
    </xf>
    <xf numFmtId="4" fontId="28" fillId="22" borderId="17" xfId="0" applyNumberFormat="1" applyFont="1" applyFill="1" applyBorder="1" applyAlignment="1">
      <alignment horizontal="center" vertical="center" wrapText="1"/>
    </xf>
    <xf numFmtId="166" fontId="6" fillId="22" borderId="17" xfId="0" applyNumberFormat="1" applyFont="1" applyFill="1" applyBorder="1" applyAlignment="1">
      <alignment horizontal="center" vertical="center" wrapText="1"/>
    </xf>
    <xf numFmtId="10" fontId="6" fillId="22" borderId="17" xfId="0" applyNumberFormat="1" applyFont="1" applyFill="1" applyBorder="1" applyAlignment="1">
      <alignment horizontal="center" vertical="center" wrapText="1"/>
    </xf>
    <xf numFmtId="0" fontId="28" fillId="22" borderId="19" xfId="0" applyFont="1" applyFill="1" applyBorder="1" applyAlignment="1">
      <alignment horizontal="center" vertical="center"/>
    </xf>
    <xf numFmtId="0" fontId="27" fillId="22" borderId="3" xfId="0" applyFont="1" applyFill="1" applyBorder="1" applyAlignment="1">
      <alignment horizontal="center" vertical="center"/>
    </xf>
    <xf numFmtId="0" fontId="33" fillId="24" borderId="3" xfId="0" applyFont="1" applyFill="1" applyBorder="1" applyAlignment="1">
      <alignment horizontal="center" vertical="center"/>
    </xf>
    <xf numFmtId="4" fontId="28" fillId="22" borderId="1" xfId="0" applyNumberFormat="1" applyFont="1" applyFill="1" applyBorder="1" applyAlignment="1">
      <alignment horizontal="center" vertical="center" wrapText="1"/>
    </xf>
    <xf numFmtId="0" fontId="27" fillId="22" borderId="1" xfId="0" applyFont="1" applyFill="1" applyBorder="1"/>
    <xf numFmtId="166" fontId="6" fillId="0" borderId="3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wrapText="1"/>
    </xf>
    <xf numFmtId="0" fontId="34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3" fontId="28" fillId="0" borderId="3" xfId="0" applyNumberFormat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 wrapText="1"/>
    </xf>
    <xf numFmtId="166" fontId="4" fillId="22" borderId="4" xfId="26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37" fillId="0" borderId="0" xfId="0" applyFont="1" applyAlignment="1">
      <alignment vertical="top" wrapText="1"/>
    </xf>
    <xf numFmtId="0" fontId="5" fillId="0" borderId="0" xfId="0" applyNumberFormat="1" applyFont="1" applyAlignment="1">
      <alignment horizontal="left" vertical="center" wrapText="1"/>
    </xf>
    <xf numFmtId="0" fontId="36" fillId="0" borderId="0" xfId="0" applyNumberFormat="1" applyFont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4" fontId="28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wrapText="1"/>
    </xf>
    <xf numFmtId="17" fontId="35" fillId="0" borderId="1" xfId="0" applyNumberFormat="1" applyFont="1" applyBorder="1" applyAlignment="1">
      <alignment wrapText="1"/>
    </xf>
    <xf numFmtId="4" fontId="28" fillId="21" borderId="1" xfId="0" applyNumberFormat="1" applyFont="1" applyFill="1" applyBorder="1" applyAlignment="1">
      <alignment horizontal="center" vertical="center" wrapText="1"/>
    </xf>
    <xf numFmtId="166" fontId="6" fillId="21" borderId="1" xfId="0" applyNumberFormat="1" applyFont="1" applyFill="1" applyBorder="1" applyAlignment="1">
      <alignment horizontal="center" vertical="center" wrapText="1"/>
    </xf>
    <xf numFmtId="166" fontId="6" fillId="21" borderId="3" xfId="0" applyNumberFormat="1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29" fillId="22" borderId="17" xfId="0" applyFont="1" applyFill="1" applyBorder="1" applyAlignment="1">
      <alignment horizontal="center" vertical="center" wrapText="1"/>
    </xf>
    <xf numFmtId="0" fontId="27" fillId="22" borderId="7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 wrapText="1"/>
    </xf>
    <xf numFmtId="0" fontId="30" fillId="22" borderId="1" xfId="0" applyFont="1" applyFill="1" applyBorder="1" applyAlignment="1">
      <alignment horizontal="center" vertical="center"/>
    </xf>
    <xf numFmtId="165" fontId="5" fillId="22" borderId="1" xfId="0" applyNumberFormat="1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 wrapText="1"/>
    </xf>
    <xf numFmtId="3" fontId="4" fillId="22" borderId="1" xfId="0" applyNumberFormat="1" applyFont="1" applyFill="1" applyBorder="1" applyAlignment="1">
      <alignment horizontal="center" vertical="center" wrapText="1"/>
    </xf>
    <xf numFmtId="3" fontId="4" fillId="22" borderId="2" xfId="0" applyNumberFormat="1" applyFont="1" applyFill="1" applyBorder="1" applyAlignment="1">
      <alignment horizontal="center" vertical="center" wrapText="1"/>
    </xf>
    <xf numFmtId="0" fontId="32" fillId="22" borderId="2" xfId="0" applyFont="1" applyFill="1" applyBorder="1" applyAlignment="1">
      <alignment horizontal="center" vertical="center"/>
    </xf>
    <xf numFmtId="0" fontId="32" fillId="22" borderId="18" xfId="0" applyFont="1" applyFill="1" applyBorder="1" applyAlignment="1">
      <alignment horizontal="center" vertical="center"/>
    </xf>
    <xf numFmtId="0" fontId="32" fillId="22" borderId="3" xfId="0" applyFont="1" applyFill="1" applyBorder="1" applyAlignment="1">
      <alignment horizontal="center" vertical="center"/>
    </xf>
    <xf numFmtId="0" fontId="4" fillId="22" borderId="6" xfId="26" applyFont="1" applyFill="1" applyBorder="1" applyAlignment="1">
      <alignment horizontal="left" vertical="center" wrapText="1"/>
    </xf>
    <xf numFmtId="0" fontId="4" fillId="22" borderId="4" xfId="26" applyFont="1" applyFill="1" applyBorder="1" applyAlignment="1">
      <alignment horizontal="left" vertical="center" wrapText="1"/>
    </xf>
    <xf numFmtId="0" fontId="37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NumberFormat="1" applyFont="1" applyAlignment="1">
      <alignment vertical="top" wrapText="1"/>
    </xf>
    <xf numFmtId="0" fontId="37" fillId="0" borderId="0" xfId="0" applyFont="1" applyAlignment="1">
      <alignment vertical="top" wrapText="1"/>
    </xf>
    <xf numFmtId="0" fontId="35" fillId="0" borderId="1" xfId="0" applyFont="1" applyFill="1" applyBorder="1" applyAlignment="1">
      <alignment horizontal="center" wrapText="1"/>
    </xf>
    <xf numFmtId="0" fontId="29" fillId="22" borderId="1" xfId="0" applyFont="1" applyFill="1" applyBorder="1" applyAlignment="1">
      <alignment horizontal="center" vertical="center" wrapText="1"/>
    </xf>
    <xf numFmtId="166" fontId="28" fillId="22" borderId="19" xfId="0" applyNumberFormat="1" applyFont="1" applyFill="1" applyBorder="1" applyAlignment="1">
      <alignment horizontal="center" vertical="center"/>
    </xf>
    <xf numFmtId="166" fontId="4" fillId="22" borderId="5" xfId="26" applyNumberFormat="1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Fill="1"/>
    <xf numFmtId="0" fontId="27" fillId="0" borderId="3" xfId="0" applyFont="1" applyFill="1" applyBorder="1" applyAlignment="1">
      <alignment horizontal="center" vertical="center"/>
    </xf>
  </cellXfs>
  <cellStyles count="39">
    <cellStyle name="60% - Акцент1 2" xfId="1" xr:uid="{00000000-0005-0000-0000-000000000000}"/>
    <cellStyle name="60% - Акцент2 2" xfId="2" xr:uid="{00000000-0005-0000-0000-000001000000}"/>
    <cellStyle name="60% - Акцент3 2" xfId="3" xr:uid="{00000000-0005-0000-0000-000002000000}"/>
    <cellStyle name="60% - Акцент4 2" xfId="4" xr:uid="{00000000-0005-0000-0000-000003000000}"/>
    <cellStyle name="60% - Акцент5 2" xfId="5" xr:uid="{00000000-0005-0000-0000-000004000000}"/>
    <cellStyle name="60% - Акцент6 2" xfId="6" xr:uid="{00000000-0005-0000-0000-000005000000}"/>
    <cellStyle name="Normal" xfId="7" xr:uid="{00000000-0005-0000-0000-000006000000}"/>
    <cellStyle name="Акцент1" xfId="8" builtinId="29" customBuiltin="1"/>
    <cellStyle name="Акцент2" xfId="9" builtinId="33" customBuiltin="1"/>
    <cellStyle name="Акцент3" xfId="10" builtinId="37" customBuiltin="1"/>
    <cellStyle name="Акцент4" xfId="11" builtinId="41" customBuiltin="1"/>
    <cellStyle name="Акцент5" xfId="12" builtinId="45" customBuiltin="1"/>
    <cellStyle name="Акцент6" xfId="13" builtinId="49" customBuiltin="1"/>
    <cellStyle name="Ввод " xfId="14" builtinId="20" customBuiltin="1"/>
    <cellStyle name="Вывод" xfId="15" builtinId="21" customBuiltin="1"/>
    <cellStyle name="Вычисление" xfId="16" builtinId="22" customBuiltin="1"/>
    <cellStyle name="Заголовок 1" xfId="17" builtinId="16" customBuiltin="1"/>
    <cellStyle name="Заголовок 2" xfId="18" builtinId="17" customBuiltin="1"/>
    <cellStyle name="Заголовок 3" xfId="19" builtinId="18" customBuiltin="1"/>
    <cellStyle name="Заголовок 4" xfId="20" builtinId="19" customBuiltin="1"/>
    <cellStyle name="Итог" xfId="21" builtinId="25" customBuiltin="1"/>
    <cellStyle name="Контрольная ячейка" xfId="22" builtinId="23" customBuiltin="1"/>
    <cellStyle name="Название 2" xfId="23" xr:uid="{00000000-0005-0000-0000-000016000000}"/>
    <cellStyle name="Нейтральный 2" xfId="24" xr:uid="{00000000-0005-0000-0000-000017000000}"/>
    <cellStyle name="Обычный" xfId="0" builtinId="0"/>
    <cellStyle name="Обычный 11" xfId="25" xr:uid="{00000000-0005-0000-0000-000019000000}"/>
    <cellStyle name="Обычный 2" xfId="26" xr:uid="{00000000-0005-0000-0000-00001A000000}"/>
    <cellStyle name="Обычный 3" xfId="27" xr:uid="{00000000-0005-0000-0000-00001B000000}"/>
    <cellStyle name="Обычный 3 2" xfId="28" xr:uid="{00000000-0005-0000-0000-00001C000000}"/>
    <cellStyle name="Обычный 4" xfId="29" xr:uid="{00000000-0005-0000-0000-00001D000000}"/>
    <cellStyle name="Обычный 5" xfId="30" xr:uid="{00000000-0005-0000-0000-00001E000000}"/>
    <cellStyle name="Обычный 6" xfId="31" xr:uid="{00000000-0005-0000-0000-00001F000000}"/>
    <cellStyle name="Плохой" xfId="32" builtinId="27" customBuiltin="1"/>
    <cellStyle name="Пояснение" xfId="33" builtinId="53" customBuiltin="1"/>
    <cellStyle name="Примечание 2" xfId="34" xr:uid="{00000000-0005-0000-0000-000022000000}"/>
    <cellStyle name="Связанная ячейка" xfId="35" builtinId="24" customBuiltin="1"/>
    <cellStyle name="Текст предупреждения" xfId="36" builtinId="11" customBuiltin="1"/>
    <cellStyle name="Финансовый 2 3 2" xfId="37" xr:uid="{00000000-0005-0000-0000-000025000000}"/>
    <cellStyle name="Хороший" xfId="3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4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0</xdr:colOff>
      <xdr:row>46</xdr:row>
      <xdr:rowOff>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6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2880"/>
          <a:ext cx="146304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7"/>
  <sheetViews>
    <sheetView view="pageBreakPreview" topLeftCell="A19" zoomScale="90" zoomScaleNormal="90" zoomScaleSheetLayoutView="90" workbookViewId="0">
      <selection activeCell="C12" sqref="C12"/>
    </sheetView>
  </sheetViews>
  <sheetFormatPr defaultColWidth="9.109375" defaultRowHeight="15.6" x14ac:dyDescent="0.3"/>
  <cols>
    <col min="1" max="1" width="5" style="12" customWidth="1"/>
    <col min="2" max="2" width="18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9.6640625" style="12" customWidth="1"/>
    <col min="14" max="14" width="12.664062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88" t="s">
        <v>50</v>
      </c>
      <c r="B1" s="88"/>
      <c r="C1" s="88"/>
      <c r="D1" s="61"/>
      <c r="E1" s="62"/>
      <c r="F1" s="62"/>
      <c r="G1" s="62"/>
      <c r="H1" s="62"/>
      <c r="I1" s="62"/>
      <c r="J1" s="62"/>
      <c r="K1" s="89" t="s">
        <v>69</v>
      </c>
      <c r="L1" s="89"/>
      <c r="M1" s="89"/>
      <c r="N1" s="89"/>
      <c r="O1" s="89"/>
      <c r="P1" s="59"/>
    </row>
    <row r="2" spans="1:16" ht="15" customHeight="1" x14ac:dyDescent="0.3">
      <c r="A2" s="86"/>
      <c r="B2" s="86"/>
      <c r="C2" s="86"/>
      <c r="D2" s="86"/>
      <c r="E2" s="62"/>
      <c r="F2" s="62"/>
      <c r="G2" s="62"/>
      <c r="H2" s="62"/>
      <c r="I2" s="62"/>
      <c r="J2" s="62"/>
      <c r="K2" s="87" t="s">
        <v>70</v>
      </c>
      <c r="L2" s="87"/>
      <c r="M2" s="87"/>
      <c r="N2" s="87"/>
      <c r="O2" s="87"/>
      <c r="P2" s="60"/>
    </row>
    <row r="3" spans="1:16" ht="12" customHeight="1" x14ac:dyDescent="0.3">
      <c r="A3" s="88"/>
      <c r="B3" s="88"/>
      <c r="C3" s="88"/>
      <c r="D3" s="88"/>
      <c r="E3" s="62"/>
      <c r="F3" s="62"/>
      <c r="G3" s="62"/>
      <c r="H3" s="62"/>
      <c r="I3" s="62"/>
      <c r="J3" s="62"/>
      <c r="K3" s="88"/>
      <c r="L3" s="88"/>
      <c r="M3" s="88"/>
      <c r="N3" s="88"/>
      <c r="O3" s="88"/>
      <c r="P3" s="59"/>
    </row>
    <row r="4" spans="1:16" ht="27.75" customHeight="1" x14ac:dyDescent="0.3">
      <c r="A4" s="72" t="s">
        <v>65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</row>
    <row r="5" spans="1:16" ht="15" customHeight="1" x14ac:dyDescent="0.3">
      <c r="A5" s="75" t="s">
        <v>45</v>
      </c>
      <c r="B5" s="81" t="s">
        <v>46</v>
      </c>
      <c r="C5" s="74" t="s">
        <v>0</v>
      </c>
      <c r="D5" s="74" t="s">
        <v>1</v>
      </c>
      <c r="E5" s="79" t="s">
        <v>8</v>
      </c>
      <c r="F5" s="74" t="s">
        <v>51</v>
      </c>
      <c r="G5" s="74"/>
      <c r="H5" s="74"/>
      <c r="I5" s="74"/>
      <c r="J5" s="74"/>
      <c r="K5" s="74"/>
      <c r="L5" s="16"/>
      <c r="M5" s="16"/>
      <c r="N5" s="16"/>
      <c r="O5" s="16"/>
      <c r="P5" s="7"/>
    </row>
    <row r="6" spans="1:16" ht="25.5" customHeight="1" x14ac:dyDescent="0.3">
      <c r="A6" s="75"/>
      <c r="B6" s="82"/>
      <c r="C6" s="74"/>
      <c r="D6" s="74"/>
      <c r="E6" s="79"/>
      <c r="F6" s="74" t="s">
        <v>9</v>
      </c>
      <c r="G6" s="74"/>
      <c r="H6" s="74" t="s">
        <v>10</v>
      </c>
      <c r="I6" s="74"/>
      <c r="J6" s="74" t="s">
        <v>11</v>
      </c>
      <c r="K6" s="74"/>
      <c r="L6" s="76" t="s">
        <v>4</v>
      </c>
      <c r="M6" s="77"/>
      <c r="N6" s="8" t="s">
        <v>5</v>
      </c>
      <c r="O6" s="8" t="s">
        <v>7</v>
      </c>
      <c r="P6" s="8" t="s">
        <v>6</v>
      </c>
    </row>
    <row r="7" spans="1:16" ht="32.25" customHeight="1" x14ac:dyDescent="0.3">
      <c r="A7" s="75"/>
      <c r="B7" s="83"/>
      <c r="C7" s="78"/>
      <c r="D7" s="78"/>
      <c r="E7" s="80"/>
      <c r="F7" s="17" t="s">
        <v>2</v>
      </c>
      <c r="G7" s="17" t="s">
        <v>3</v>
      </c>
      <c r="H7" s="17" t="s">
        <v>2</v>
      </c>
      <c r="I7" s="17" t="s">
        <v>3</v>
      </c>
      <c r="J7" s="17" t="s">
        <v>2</v>
      </c>
      <c r="K7" s="17" t="s">
        <v>3</v>
      </c>
      <c r="L7" s="17" t="s">
        <v>2</v>
      </c>
      <c r="M7" s="17" t="s">
        <v>3</v>
      </c>
      <c r="N7" s="9"/>
      <c r="O7" s="9"/>
      <c r="P7" s="9"/>
    </row>
    <row r="8" spans="1:16" s="45" customFormat="1" ht="31.2" x14ac:dyDescent="0.3">
      <c r="A8" s="26">
        <v>1</v>
      </c>
      <c r="B8" s="21"/>
      <c r="C8" s="47" t="s">
        <v>48</v>
      </c>
      <c r="D8" s="33" t="s">
        <v>47</v>
      </c>
      <c r="E8" s="7">
        <v>23</v>
      </c>
      <c r="F8" s="44">
        <v>7866</v>
      </c>
      <c r="G8" s="10">
        <f t="shared" ref="G8:G15" si="0">E8*F8</f>
        <v>180918</v>
      </c>
      <c r="H8" s="10">
        <v>7855</v>
      </c>
      <c r="I8" s="10">
        <f t="shared" ref="I8:I15" si="1">H8*E8</f>
        <v>180665</v>
      </c>
      <c r="J8" s="10">
        <v>7915</v>
      </c>
      <c r="K8" s="10">
        <f t="shared" ref="K8:K15" si="2">J8*E8</f>
        <v>182045</v>
      </c>
      <c r="L8" s="10">
        <f t="shared" ref="L8:L15" si="3">ROUND((F8+H8+J8)/3,2)</f>
        <v>7878.67</v>
      </c>
      <c r="M8" s="10">
        <f t="shared" ref="M8:M15" si="4">L8*E8</f>
        <v>181209.41</v>
      </c>
      <c r="N8" s="10">
        <f t="shared" ref="N8" si="5">SQRT(VAR(F8,H8,J8))</f>
        <v>31.942656954820357</v>
      </c>
      <c r="O8" s="11">
        <f t="shared" ref="O8" si="6">N8/L8</f>
        <v>4.0543209646831712E-3</v>
      </c>
      <c r="P8" s="7" t="str">
        <f t="shared" ref="P8" si="7">IF(O8&lt;33%,"однороден",IF(O8&gt;33%,"неоднороден"))</f>
        <v>однороден</v>
      </c>
    </row>
    <row r="9" spans="1:16" ht="26.4" x14ac:dyDescent="0.3">
      <c r="A9" s="42">
        <v>2</v>
      </c>
      <c r="B9" s="43">
        <v>4</v>
      </c>
      <c r="C9" s="55" t="s">
        <v>67</v>
      </c>
      <c r="D9" s="31" t="s">
        <v>66</v>
      </c>
      <c r="E9" s="32">
        <v>25</v>
      </c>
      <c r="F9" s="46">
        <v>4590</v>
      </c>
      <c r="G9" s="46">
        <f t="shared" si="0"/>
        <v>114750</v>
      </c>
      <c r="H9" s="46">
        <v>4910</v>
      </c>
      <c r="I9" s="46">
        <f t="shared" si="1"/>
        <v>122750</v>
      </c>
      <c r="J9" s="46">
        <v>4830</v>
      </c>
      <c r="K9" s="13">
        <f t="shared" si="2"/>
        <v>120750</v>
      </c>
      <c r="L9" s="13">
        <f t="shared" si="3"/>
        <v>4776.67</v>
      </c>
      <c r="M9" s="13">
        <f t="shared" si="4"/>
        <v>119416.75</v>
      </c>
      <c r="N9" s="13">
        <f t="shared" ref="N9:N15" si="8">SQRT(VAR(F9,H9,J9))</f>
        <v>166.5332799572906</v>
      </c>
      <c r="O9" s="14">
        <f t="shared" ref="O9:O15" si="9">N9/L9</f>
        <v>3.4863886338660742E-2</v>
      </c>
      <c r="P9" s="15" t="str">
        <f t="shared" ref="P9:P15" si="10">IF(O9&lt;33%,"однороден",IF(O9&gt;33%,"неоднороден"))</f>
        <v>однороден</v>
      </c>
    </row>
    <row r="10" spans="1:16" ht="31.2" x14ac:dyDescent="0.3">
      <c r="A10" s="21">
        <v>3</v>
      </c>
      <c r="B10" s="24">
        <v>6</v>
      </c>
      <c r="C10" s="48" t="s">
        <v>62</v>
      </c>
      <c r="D10" s="30" t="s">
        <v>55</v>
      </c>
      <c r="E10" s="22">
        <f>25*3</f>
        <v>75</v>
      </c>
      <c r="F10" s="10">
        <v>4900</v>
      </c>
      <c r="G10" s="10">
        <f t="shared" si="0"/>
        <v>367500</v>
      </c>
      <c r="H10" s="10">
        <v>4800</v>
      </c>
      <c r="I10" s="10">
        <f t="shared" si="1"/>
        <v>360000</v>
      </c>
      <c r="J10" s="10">
        <v>4500</v>
      </c>
      <c r="K10" s="10">
        <f t="shared" si="2"/>
        <v>337500</v>
      </c>
      <c r="L10" s="10">
        <f t="shared" si="3"/>
        <v>4733.33</v>
      </c>
      <c r="M10" s="10">
        <f t="shared" si="4"/>
        <v>354999.75</v>
      </c>
      <c r="N10" s="10">
        <f t="shared" si="8"/>
        <v>208.16659994661327</v>
      </c>
      <c r="O10" s="11">
        <f t="shared" si="9"/>
        <v>4.3978890114700069E-2</v>
      </c>
      <c r="P10" s="7" t="str">
        <f t="shared" si="10"/>
        <v>однороден</v>
      </c>
    </row>
    <row r="11" spans="1:16" ht="93.6" x14ac:dyDescent="0.3">
      <c r="A11" s="21">
        <v>4</v>
      </c>
      <c r="B11" s="24"/>
      <c r="C11" s="48" t="s">
        <v>68</v>
      </c>
      <c r="D11" s="31" t="s">
        <v>66</v>
      </c>
      <c r="E11" s="32">
        <v>1</v>
      </c>
      <c r="F11" s="13">
        <v>49500</v>
      </c>
      <c r="G11" s="10">
        <f t="shared" si="0"/>
        <v>49500</v>
      </c>
      <c r="H11" s="13">
        <v>53300</v>
      </c>
      <c r="I11" s="10">
        <f t="shared" si="1"/>
        <v>53300</v>
      </c>
      <c r="J11" s="13">
        <v>57000</v>
      </c>
      <c r="K11" s="10">
        <f t="shared" si="2"/>
        <v>57000</v>
      </c>
      <c r="L11" s="10">
        <f t="shared" si="3"/>
        <v>53266.67</v>
      </c>
      <c r="M11" s="10">
        <f t="shared" si="4"/>
        <v>53266.67</v>
      </c>
      <c r="N11" s="10">
        <f t="shared" si="8"/>
        <v>3750.1111094650696</v>
      </c>
      <c r="O11" s="11">
        <f t="shared" si="9"/>
        <v>7.0402582129971136E-2</v>
      </c>
      <c r="P11" s="7" t="str">
        <f t="shared" si="10"/>
        <v>однороден</v>
      </c>
    </row>
    <row r="12" spans="1:16" ht="31.2" x14ac:dyDescent="0.3">
      <c r="A12" s="26">
        <v>5</v>
      </c>
      <c r="B12" s="25"/>
      <c r="C12" s="49" t="s">
        <v>49</v>
      </c>
      <c r="D12" s="31" t="s">
        <v>47</v>
      </c>
      <c r="E12" s="32">
        <v>14</v>
      </c>
      <c r="F12" s="46">
        <v>20800</v>
      </c>
      <c r="G12" s="13">
        <f t="shared" ref="G12" si="11">E12*F12</f>
        <v>291200</v>
      </c>
      <c r="H12" s="13">
        <v>21000</v>
      </c>
      <c r="I12" s="13">
        <f t="shared" ref="I12" si="12">H12*E12</f>
        <v>294000</v>
      </c>
      <c r="J12" s="13">
        <v>22300</v>
      </c>
      <c r="K12" s="13">
        <f t="shared" ref="K12" si="13">J12*E12</f>
        <v>312200</v>
      </c>
      <c r="L12" s="13">
        <f t="shared" ref="L12" si="14">ROUND((F12+H12+J12)/3,2)</f>
        <v>21366.67</v>
      </c>
      <c r="M12" s="13">
        <f t="shared" ref="M12" si="15">L12*E12</f>
        <v>299133.38</v>
      </c>
      <c r="N12" s="13">
        <f t="shared" ref="N12" si="16">SQRT(VAR(F12,H12,J12))</f>
        <v>814.45278152470769</v>
      </c>
      <c r="O12" s="14">
        <f t="shared" ref="O12" si="17">N12/L12</f>
        <v>3.8117908945320342E-2</v>
      </c>
      <c r="P12" s="15" t="str">
        <f t="shared" ref="P12" si="18">IF(O12&lt;33%,"однороден",IF(O12&gt;33%,"неоднороден"))</f>
        <v>однороден</v>
      </c>
    </row>
    <row r="13" spans="1:16" ht="31.2" x14ac:dyDescent="0.3">
      <c r="A13" s="42">
        <v>6</v>
      </c>
      <c r="B13" s="24"/>
      <c r="C13" s="48" t="s">
        <v>56</v>
      </c>
      <c r="D13" s="31" t="s">
        <v>66</v>
      </c>
      <c r="E13" s="22">
        <v>4</v>
      </c>
      <c r="F13" s="10">
        <v>9500</v>
      </c>
      <c r="G13" s="10">
        <f t="shared" si="0"/>
        <v>38000</v>
      </c>
      <c r="H13" s="10">
        <v>10800</v>
      </c>
      <c r="I13" s="10">
        <f t="shared" si="1"/>
        <v>43200</v>
      </c>
      <c r="J13" s="10">
        <v>10550</v>
      </c>
      <c r="K13" s="10">
        <f t="shared" si="2"/>
        <v>42200</v>
      </c>
      <c r="L13" s="10">
        <f t="shared" si="3"/>
        <v>10283.33</v>
      </c>
      <c r="M13" s="10">
        <f t="shared" si="4"/>
        <v>41133.32</v>
      </c>
      <c r="N13" s="10">
        <f t="shared" si="8"/>
        <v>689.80673621916253</v>
      </c>
      <c r="O13" s="11">
        <f t="shared" si="9"/>
        <v>6.7080093337388041E-2</v>
      </c>
      <c r="P13" s="7" t="str">
        <f t="shared" si="10"/>
        <v>однороден</v>
      </c>
    </row>
    <row r="14" spans="1:16" ht="46.8" x14ac:dyDescent="0.3">
      <c r="A14" s="21">
        <v>7</v>
      </c>
      <c r="B14" s="25">
        <v>16</v>
      </c>
      <c r="C14" s="49" t="s">
        <v>63</v>
      </c>
      <c r="D14" s="50" t="s">
        <v>55</v>
      </c>
      <c r="E14" s="51">
        <f>14*3</f>
        <v>42</v>
      </c>
      <c r="F14" s="52">
        <v>4800</v>
      </c>
      <c r="G14" s="10">
        <f t="shared" si="0"/>
        <v>201600</v>
      </c>
      <c r="H14" s="10">
        <v>4500</v>
      </c>
      <c r="I14" s="10">
        <f t="shared" si="1"/>
        <v>189000</v>
      </c>
      <c r="J14" s="10">
        <v>4900</v>
      </c>
      <c r="K14" s="10">
        <f t="shared" si="2"/>
        <v>205800</v>
      </c>
      <c r="L14" s="10">
        <f t="shared" si="3"/>
        <v>4733.33</v>
      </c>
      <c r="M14" s="10">
        <f t="shared" si="4"/>
        <v>198799.86</v>
      </c>
      <c r="N14" s="10">
        <f t="shared" si="8"/>
        <v>208.16659994661327</v>
      </c>
      <c r="O14" s="11">
        <f t="shared" si="9"/>
        <v>4.3978890114700069E-2</v>
      </c>
      <c r="P14" s="7" t="str">
        <f t="shared" si="10"/>
        <v>однороден</v>
      </c>
    </row>
    <row r="15" spans="1:16" ht="31.2" x14ac:dyDescent="0.3">
      <c r="A15" s="21">
        <v>8</v>
      </c>
      <c r="B15" s="25"/>
      <c r="C15" s="49" t="s">
        <v>60</v>
      </c>
      <c r="D15" s="53" t="s">
        <v>47</v>
      </c>
      <c r="E15" s="54">
        <v>9</v>
      </c>
      <c r="F15" s="46">
        <v>39800</v>
      </c>
      <c r="G15" s="13">
        <f t="shared" si="0"/>
        <v>358200</v>
      </c>
      <c r="H15" s="13">
        <v>41300</v>
      </c>
      <c r="I15" s="13">
        <f t="shared" si="1"/>
        <v>371700</v>
      </c>
      <c r="J15" s="13">
        <v>45500</v>
      </c>
      <c r="K15" s="13">
        <f t="shared" si="2"/>
        <v>409500</v>
      </c>
      <c r="L15" s="13">
        <f t="shared" si="3"/>
        <v>42200</v>
      </c>
      <c r="M15" s="13">
        <f t="shared" si="4"/>
        <v>379800</v>
      </c>
      <c r="N15" s="13">
        <f t="shared" si="8"/>
        <v>2954.6573405388312</v>
      </c>
      <c r="O15" s="14">
        <f t="shared" si="9"/>
        <v>7.0015576790019698E-2</v>
      </c>
      <c r="P15" s="15" t="str">
        <f t="shared" si="10"/>
        <v>однороден</v>
      </c>
    </row>
    <row r="16" spans="1:16" ht="26.4" x14ac:dyDescent="0.3">
      <c r="A16" s="26">
        <v>9</v>
      </c>
      <c r="B16" s="24"/>
      <c r="C16" s="48" t="s">
        <v>54</v>
      </c>
      <c r="D16" s="50" t="s">
        <v>66</v>
      </c>
      <c r="E16" s="51">
        <v>3</v>
      </c>
      <c r="F16" s="46">
        <v>15500</v>
      </c>
      <c r="G16" s="10">
        <f t="shared" ref="G16:G18" si="19">E16*F16</f>
        <v>46500</v>
      </c>
      <c r="H16" s="13">
        <v>15900</v>
      </c>
      <c r="I16" s="10">
        <f t="shared" ref="I16:I18" si="20">H16*E16</f>
        <v>47700</v>
      </c>
      <c r="J16" s="13">
        <v>15300</v>
      </c>
      <c r="K16" s="10">
        <f t="shared" ref="K16:K18" si="21">J16*E16</f>
        <v>45900</v>
      </c>
      <c r="L16" s="10">
        <f t="shared" ref="L16:L18" si="22">ROUND((F16+H16+J16)/3,2)</f>
        <v>15566.67</v>
      </c>
      <c r="M16" s="10">
        <f t="shared" ref="M16:M18" si="23">L16*E16</f>
        <v>46700.01</v>
      </c>
      <c r="N16" s="10">
        <f t="shared" ref="N16:N18" si="24">SQRT(VAR(F16,H16,J16))</f>
        <v>305.50504633038935</v>
      </c>
      <c r="O16" s="11">
        <f t="shared" ref="O16:O18" si="25">N16/L16</f>
        <v>1.9625587638871341E-2</v>
      </c>
      <c r="P16" s="7" t="str">
        <f t="shared" ref="P16:P18" si="26">IF(O16&lt;33%,"однороден",IF(O16&gt;33%,"неоднороден"))</f>
        <v>однороден</v>
      </c>
    </row>
    <row r="17" spans="1:16" ht="31.2" x14ac:dyDescent="0.3">
      <c r="A17" s="42">
        <v>10</v>
      </c>
      <c r="B17" s="25">
        <v>16</v>
      </c>
      <c r="C17" s="49" t="s">
        <v>52</v>
      </c>
      <c r="D17" s="50" t="s">
        <v>55</v>
      </c>
      <c r="E17" s="51">
        <f>9*3</f>
        <v>27</v>
      </c>
      <c r="F17" s="46">
        <v>3900</v>
      </c>
      <c r="G17" s="10">
        <f t="shared" si="19"/>
        <v>105300</v>
      </c>
      <c r="H17" s="13">
        <v>4150</v>
      </c>
      <c r="I17" s="10">
        <f t="shared" si="20"/>
        <v>112050</v>
      </c>
      <c r="J17" s="13">
        <v>4200</v>
      </c>
      <c r="K17" s="10">
        <f t="shared" si="21"/>
        <v>113400</v>
      </c>
      <c r="L17" s="10">
        <f t="shared" si="22"/>
        <v>4083.33</v>
      </c>
      <c r="M17" s="10">
        <f t="shared" si="23"/>
        <v>110249.91</v>
      </c>
      <c r="N17" s="10">
        <f t="shared" si="24"/>
        <v>160.72751268321591</v>
      </c>
      <c r="O17" s="11">
        <f t="shared" si="25"/>
        <v>3.9361871972927953E-2</v>
      </c>
      <c r="P17" s="7" t="str">
        <f t="shared" si="26"/>
        <v>однороден</v>
      </c>
    </row>
    <row r="18" spans="1:16" ht="31.2" x14ac:dyDescent="0.3">
      <c r="A18" s="21">
        <v>11</v>
      </c>
      <c r="B18" s="25"/>
      <c r="C18" s="49" t="s">
        <v>60</v>
      </c>
      <c r="D18" s="53" t="s">
        <v>47</v>
      </c>
      <c r="E18" s="54">
        <v>9</v>
      </c>
      <c r="F18" s="46">
        <v>39800</v>
      </c>
      <c r="G18" s="13">
        <f t="shared" si="19"/>
        <v>358200</v>
      </c>
      <c r="H18" s="13">
        <v>41300</v>
      </c>
      <c r="I18" s="13">
        <f t="shared" si="20"/>
        <v>371700</v>
      </c>
      <c r="J18" s="13">
        <v>45500</v>
      </c>
      <c r="K18" s="13">
        <f t="shared" si="21"/>
        <v>409500</v>
      </c>
      <c r="L18" s="13">
        <f t="shared" si="22"/>
        <v>42200</v>
      </c>
      <c r="M18" s="13">
        <f t="shared" si="23"/>
        <v>379800</v>
      </c>
      <c r="N18" s="13">
        <f t="shared" si="24"/>
        <v>2954.6573405388312</v>
      </c>
      <c r="O18" s="14">
        <f t="shared" si="25"/>
        <v>7.0015576790019698E-2</v>
      </c>
      <c r="P18" s="15" t="str">
        <f t="shared" si="26"/>
        <v>однороден</v>
      </c>
    </row>
    <row r="19" spans="1:16" ht="26.4" x14ac:dyDescent="0.3">
      <c r="A19" s="21">
        <v>12</v>
      </c>
      <c r="B19" s="24"/>
      <c r="C19" s="48" t="s">
        <v>54</v>
      </c>
      <c r="D19" s="50" t="s">
        <v>66</v>
      </c>
      <c r="E19" s="51">
        <v>3</v>
      </c>
      <c r="F19" s="46">
        <v>15500</v>
      </c>
      <c r="G19" s="10">
        <f t="shared" ref="G19:G22" si="27">E19*F19</f>
        <v>46500</v>
      </c>
      <c r="H19" s="13">
        <v>15900</v>
      </c>
      <c r="I19" s="10">
        <f t="shared" ref="I19:I22" si="28">H19*E19</f>
        <v>47700</v>
      </c>
      <c r="J19" s="13">
        <v>15300</v>
      </c>
      <c r="K19" s="10">
        <f t="shared" ref="K19:K22" si="29">J19*E19</f>
        <v>45900</v>
      </c>
      <c r="L19" s="10">
        <f t="shared" ref="L19:L22" si="30">ROUND((F19+H19+J19)/3,2)</f>
        <v>15566.67</v>
      </c>
      <c r="M19" s="10">
        <f t="shared" ref="M19:M22" si="31">L19*E19</f>
        <v>46700.01</v>
      </c>
      <c r="N19" s="10">
        <f t="shared" ref="N19:N22" si="32">SQRT(VAR(F19,H19,J19))</f>
        <v>305.50504633038935</v>
      </c>
      <c r="O19" s="11">
        <f t="shared" ref="O19:O22" si="33">N19/L19</f>
        <v>1.9625587638871341E-2</v>
      </c>
      <c r="P19" s="7" t="str">
        <f t="shared" ref="P19:P22" si="34">IF(O19&lt;33%,"однороден",IF(O19&gt;33%,"неоднороден"))</f>
        <v>однороден</v>
      </c>
    </row>
    <row r="20" spans="1:16" ht="31.2" x14ac:dyDescent="0.3">
      <c r="A20" s="26">
        <v>13</v>
      </c>
      <c r="B20" s="25">
        <v>16</v>
      </c>
      <c r="C20" s="49" t="s">
        <v>57</v>
      </c>
      <c r="D20" s="50" t="s">
        <v>47</v>
      </c>
      <c r="E20" s="51">
        <v>27</v>
      </c>
      <c r="F20" s="46">
        <v>4150</v>
      </c>
      <c r="G20" s="10">
        <f t="shared" si="27"/>
        <v>112050</v>
      </c>
      <c r="H20" s="13">
        <v>4550</v>
      </c>
      <c r="I20" s="10">
        <f t="shared" si="28"/>
        <v>122850</v>
      </c>
      <c r="J20" s="13">
        <v>4320</v>
      </c>
      <c r="K20" s="10">
        <f t="shared" si="29"/>
        <v>116640</v>
      </c>
      <c r="L20" s="10">
        <f t="shared" si="30"/>
        <v>4340</v>
      </c>
      <c r="M20" s="10">
        <f t="shared" si="31"/>
        <v>117180</v>
      </c>
      <c r="N20" s="10">
        <f t="shared" si="32"/>
        <v>200.74859899884731</v>
      </c>
      <c r="O20" s="11">
        <f t="shared" si="33"/>
        <v>4.6255437557338089E-2</v>
      </c>
      <c r="P20" s="7" t="str">
        <f t="shared" si="34"/>
        <v>однороден</v>
      </c>
    </row>
    <row r="21" spans="1:16" ht="34.200000000000003" customHeight="1" x14ac:dyDescent="0.3">
      <c r="A21" s="42">
        <v>14</v>
      </c>
      <c r="B21" s="25"/>
      <c r="C21" s="47" t="s">
        <v>53</v>
      </c>
      <c r="D21" s="50" t="s">
        <v>47</v>
      </c>
      <c r="E21" s="54">
        <v>28</v>
      </c>
      <c r="F21" s="46">
        <v>7000</v>
      </c>
      <c r="G21" s="13">
        <f t="shared" si="27"/>
        <v>196000</v>
      </c>
      <c r="H21" s="46">
        <v>7500</v>
      </c>
      <c r="I21" s="46">
        <f t="shared" si="28"/>
        <v>210000</v>
      </c>
      <c r="J21" s="46">
        <v>8000</v>
      </c>
      <c r="K21" s="13">
        <f t="shared" si="29"/>
        <v>224000</v>
      </c>
      <c r="L21" s="10">
        <f t="shared" si="30"/>
        <v>7500</v>
      </c>
      <c r="M21" s="10">
        <f t="shared" si="31"/>
        <v>210000</v>
      </c>
      <c r="N21" s="10">
        <f t="shared" si="32"/>
        <v>500</v>
      </c>
      <c r="O21" s="11">
        <f t="shared" si="33"/>
        <v>6.6666666666666666E-2</v>
      </c>
      <c r="P21" s="7" t="str">
        <f t="shared" si="34"/>
        <v>однороден</v>
      </c>
    </row>
    <row r="22" spans="1:16" ht="78" x14ac:dyDescent="0.3">
      <c r="A22" s="21">
        <v>15</v>
      </c>
      <c r="B22" s="24"/>
      <c r="C22" s="48" t="s">
        <v>59</v>
      </c>
      <c r="D22" s="31" t="s">
        <v>66</v>
      </c>
      <c r="E22" s="32">
        <v>1</v>
      </c>
      <c r="F22" s="13">
        <v>26900</v>
      </c>
      <c r="G22" s="13">
        <f t="shared" si="27"/>
        <v>26900</v>
      </c>
      <c r="H22" s="13">
        <v>31500</v>
      </c>
      <c r="I22" s="13">
        <f t="shared" si="28"/>
        <v>31500</v>
      </c>
      <c r="J22" s="13">
        <v>27900</v>
      </c>
      <c r="K22" s="13">
        <f t="shared" si="29"/>
        <v>27900</v>
      </c>
      <c r="L22" s="10">
        <f t="shared" si="30"/>
        <v>28766.67</v>
      </c>
      <c r="M22" s="10">
        <f t="shared" si="31"/>
        <v>28766.67</v>
      </c>
      <c r="N22" s="10">
        <f t="shared" si="32"/>
        <v>2419.3663082165408</v>
      </c>
      <c r="O22" s="11">
        <f t="shared" si="33"/>
        <v>8.4103106415047035E-2</v>
      </c>
      <c r="P22" s="7" t="str">
        <f t="shared" si="34"/>
        <v>однороден</v>
      </c>
    </row>
    <row r="23" spans="1:16" ht="26.4" x14ac:dyDescent="0.3">
      <c r="A23" s="21">
        <v>16</v>
      </c>
      <c r="B23" s="24"/>
      <c r="C23" s="48" t="s">
        <v>58</v>
      </c>
      <c r="D23" s="30" t="s">
        <v>66</v>
      </c>
      <c r="E23" s="22">
        <v>3</v>
      </c>
      <c r="F23" s="13">
        <v>17000</v>
      </c>
      <c r="G23" s="10">
        <f t="shared" ref="G23:G24" si="35">E23*F23</f>
        <v>51000</v>
      </c>
      <c r="H23" s="13">
        <v>19000</v>
      </c>
      <c r="I23" s="10">
        <f t="shared" ref="I23:I24" si="36">H23*E23</f>
        <v>57000</v>
      </c>
      <c r="J23" s="13">
        <v>17500</v>
      </c>
      <c r="K23" s="10">
        <f t="shared" ref="K23:K24" si="37">J23*E23</f>
        <v>52500</v>
      </c>
      <c r="L23" s="10">
        <f t="shared" ref="L23:L24" si="38">ROUND((F23+H23+J23)/3,2)</f>
        <v>17833.330000000002</v>
      </c>
      <c r="M23" s="10">
        <f t="shared" ref="M23:M24" si="39">L23*E23</f>
        <v>53499.990000000005</v>
      </c>
      <c r="N23" s="10">
        <f t="shared" ref="N23:N24" si="40">SQRT(VAR(F23,H23,J23))</f>
        <v>1040.8329997330663</v>
      </c>
      <c r="O23" s="11">
        <f t="shared" ref="O23:O24" si="41">N23/L23</f>
        <v>5.8364478183999639E-2</v>
      </c>
      <c r="P23" s="7" t="str">
        <f t="shared" ref="P23:P24" si="42">IF(O23&lt;33%,"однороден",IF(O23&gt;33%,"неоднороден"))</f>
        <v>однороден</v>
      </c>
    </row>
    <row r="24" spans="1:16" ht="31.2" x14ac:dyDescent="0.3">
      <c r="A24" s="26">
        <v>17</v>
      </c>
      <c r="B24" s="25">
        <v>16</v>
      </c>
      <c r="C24" s="49" t="s">
        <v>61</v>
      </c>
      <c r="D24" s="50" t="s">
        <v>55</v>
      </c>
      <c r="E24" s="22">
        <f>28*3</f>
        <v>84</v>
      </c>
      <c r="F24" s="13">
        <v>4100</v>
      </c>
      <c r="G24" s="10">
        <f t="shared" si="35"/>
        <v>344400</v>
      </c>
      <c r="H24" s="13">
        <v>4290</v>
      </c>
      <c r="I24" s="10">
        <f t="shared" si="36"/>
        <v>360360</v>
      </c>
      <c r="J24" s="13">
        <v>5150</v>
      </c>
      <c r="K24" s="10">
        <f t="shared" si="37"/>
        <v>432600</v>
      </c>
      <c r="L24" s="10">
        <f t="shared" si="38"/>
        <v>4513.33</v>
      </c>
      <c r="M24" s="10">
        <f t="shared" si="39"/>
        <v>379119.72</v>
      </c>
      <c r="N24" s="10">
        <f t="shared" si="40"/>
        <v>559.49381885176547</v>
      </c>
      <c r="O24" s="11">
        <f t="shared" si="41"/>
        <v>0.12396474861172692</v>
      </c>
      <c r="P24" s="7" t="str">
        <f t="shared" si="42"/>
        <v>однороден</v>
      </c>
    </row>
    <row r="25" spans="1:16" x14ac:dyDescent="0.3">
      <c r="A25" s="26"/>
      <c r="B25" s="34"/>
      <c r="C25" s="35"/>
      <c r="D25" s="36"/>
      <c r="E25" s="37"/>
      <c r="F25" s="38"/>
      <c r="G25" s="39"/>
      <c r="H25" s="39"/>
      <c r="I25" s="39"/>
      <c r="J25" s="39"/>
      <c r="K25" s="39"/>
      <c r="L25" s="39"/>
      <c r="M25" s="39">
        <f>SUM(M8:M24)</f>
        <v>2999775.45</v>
      </c>
      <c r="N25" s="39"/>
      <c r="O25" s="40"/>
      <c r="P25" s="41"/>
    </row>
    <row r="26" spans="1:16" x14ac:dyDescent="0.3">
      <c r="A26" s="26"/>
      <c r="B26" s="23"/>
      <c r="C26" s="84" t="s">
        <v>64</v>
      </c>
      <c r="D26" s="85"/>
      <c r="E26" s="85"/>
      <c r="F26" s="85"/>
      <c r="G26" s="85"/>
      <c r="H26" s="85"/>
      <c r="I26" s="85"/>
      <c r="J26" s="85"/>
      <c r="K26" s="85"/>
      <c r="L26" s="85"/>
      <c r="M26" s="56">
        <f>M25</f>
        <v>2999775.45</v>
      </c>
      <c r="N26" s="27" t="s">
        <v>12</v>
      </c>
      <c r="O26" s="28"/>
      <c r="P26" s="29"/>
    </row>
    <row r="27" spans="1:16" ht="86.25" customHeight="1" x14ac:dyDescent="0.3">
      <c r="A27" s="73" t="s">
        <v>13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</row>
    <row r="28" spans="1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6:16" x14ac:dyDescent="0.3"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6:16" x14ac:dyDescent="0.3"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6:16" ht="15" customHeight="1" x14ac:dyDescent="0.3"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6:16" x14ac:dyDescent="0.3"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6:16" x14ac:dyDescent="0.3"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6:16" x14ac:dyDescent="0.3"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6:16" x14ac:dyDescent="0.3"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6:16" x14ac:dyDescent="0.3"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6:16" x14ac:dyDescent="0.3"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6:16" x14ac:dyDescent="0.3"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6:16" x14ac:dyDescent="0.3"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</sheetData>
  <autoFilter ref="A7:P7" xr:uid="{00000000-0009-0000-0000-000000000000}"/>
  <mergeCells count="19">
    <mergeCell ref="A2:D2"/>
    <mergeCell ref="K2:O2"/>
    <mergeCell ref="A3:D3"/>
    <mergeCell ref="K3:O3"/>
    <mergeCell ref="K1:O1"/>
    <mergeCell ref="A1:C1"/>
    <mergeCell ref="A4:P4"/>
    <mergeCell ref="A27:P27"/>
    <mergeCell ref="F5:K5"/>
    <mergeCell ref="A5:A7"/>
    <mergeCell ref="L6:M6"/>
    <mergeCell ref="C5:C7"/>
    <mergeCell ref="F6:G6"/>
    <mergeCell ref="H6:I6"/>
    <mergeCell ref="J6:K6"/>
    <mergeCell ref="E5:E7"/>
    <mergeCell ref="D5:D7"/>
    <mergeCell ref="B5:B7"/>
    <mergeCell ref="C26:L26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rowBreaks count="1" manualBreakCount="1">
    <brk id="2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6"/>
  <sheetViews>
    <sheetView topLeftCell="A4" workbookViewId="0">
      <selection activeCell="B2" sqref="B2:F36"/>
    </sheetView>
  </sheetViews>
  <sheetFormatPr defaultRowHeight="14.4" x14ac:dyDescent="0.3"/>
  <cols>
    <col min="2" max="3" width="3.33203125" bestFit="1" customWidth="1"/>
    <col min="4" max="6" width="43.88671875" customWidth="1"/>
  </cols>
  <sheetData>
    <row r="2" spans="2:6" ht="27.6" x14ac:dyDescent="0.3">
      <c r="B2" s="5">
        <v>1</v>
      </c>
      <c r="C2" s="1">
        <v>1</v>
      </c>
      <c r="D2" s="2" t="s">
        <v>16</v>
      </c>
      <c r="E2" s="3" t="s">
        <v>14</v>
      </c>
      <c r="F2" s="6">
        <v>1000</v>
      </c>
    </row>
    <row r="3" spans="2:6" ht="27.6" x14ac:dyDescent="0.3">
      <c r="B3" s="5">
        <v>2</v>
      </c>
      <c r="C3" s="1">
        <v>2</v>
      </c>
      <c r="D3" s="2" t="s">
        <v>17</v>
      </c>
      <c r="E3" s="3" t="s">
        <v>14</v>
      </c>
      <c r="F3" s="6">
        <v>1000</v>
      </c>
    </row>
    <row r="4" spans="2:6" ht="27.6" x14ac:dyDescent="0.3">
      <c r="B4" s="5">
        <v>3</v>
      </c>
      <c r="C4" s="1">
        <v>3</v>
      </c>
      <c r="D4" s="2" t="s">
        <v>18</v>
      </c>
      <c r="E4" s="3" t="s">
        <v>15</v>
      </c>
      <c r="F4" s="6">
        <v>1500</v>
      </c>
    </row>
    <row r="5" spans="2:6" ht="27.6" x14ac:dyDescent="0.3">
      <c r="B5" s="5">
        <v>4</v>
      </c>
      <c r="C5" s="1">
        <v>4</v>
      </c>
      <c r="D5" s="2" t="s">
        <v>19</v>
      </c>
      <c r="E5" s="3" t="s">
        <v>15</v>
      </c>
      <c r="F5" s="6">
        <v>3500</v>
      </c>
    </row>
    <row r="6" spans="2:6" ht="27.6" x14ac:dyDescent="0.3">
      <c r="B6" s="5">
        <v>5</v>
      </c>
      <c r="C6" s="1">
        <v>5</v>
      </c>
      <c r="D6" s="2" t="s">
        <v>20</v>
      </c>
      <c r="E6" s="3" t="s">
        <v>15</v>
      </c>
      <c r="F6" s="6">
        <v>1500</v>
      </c>
    </row>
    <row r="7" spans="2:6" ht="27.6" x14ac:dyDescent="0.3">
      <c r="B7" s="5">
        <v>6</v>
      </c>
      <c r="C7" s="1">
        <v>6</v>
      </c>
      <c r="D7" s="2" t="s">
        <v>21</v>
      </c>
      <c r="E7" s="3" t="s">
        <v>15</v>
      </c>
      <c r="F7" s="6">
        <v>200</v>
      </c>
    </row>
    <row r="8" spans="2:6" ht="15.6" x14ac:dyDescent="0.3">
      <c r="B8" s="5">
        <v>7</v>
      </c>
      <c r="C8" s="1">
        <v>7</v>
      </c>
      <c r="D8" s="2" t="s">
        <v>22</v>
      </c>
      <c r="E8" s="3" t="s">
        <v>14</v>
      </c>
      <c r="F8" s="6">
        <v>325</v>
      </c>
    </row>
    <row r="9" spans="2:6" ht="15.6" x14ac:dyDescent="0.3">
      <c r="B9" s="5">
        <v>8</v>
      </c>
      <c r="C9" s="1">
        <v>8</v>
      </c>
      <c r="D9" s="2" t="s">
        <v>23</v>
      </c>
      <c r="E9" s="3" t="s">
        <v>14</v>
      </c>
      <c r="F9" s="6">
        <v>625</v>
      </c>
    </row>
    <row r="10" spans="2:6" ht="27.6" x14ac:dyDescent="0.3">
      <c r="B10" s="5">
        <v>9</v>
      </c>
      <c r="C10" s="1">
        <v>27</v>
      </c>
      <c r="D10" s="2" t="s">
        <v>40</v>
      </c>
      <c r="E10" s="3" t="s">
        <v>14</v>
      </c>
      <c r="F10" s="6">
        <v>2000</v>
      </c>
    </row>
    <row r="11" spans="2:6" ht="41.4" x14ac:dyDescent="0.3">
      <c r="B11" s="5">
        <v>10</v>
      </c>
      <c r="C11" s="1">
        <v>28</v>
      </c>
      <c r="D11" s="2" t="s">
        <v>41</v>
      </c>
      <c r="E11" s="3" t="s">
        <v>14</v>
      </c>
      <c r="F11" s="6">
        <v>8000</v>
      </c>
    </row>
    <row r="12" spans="2:6" ht="41.4" x14ac:dyDescent="0.3">
      <c r="B12" s="5">
        <v>11</v>
      </c>
      <c r="C12" s="1">
        <v>9</v>
      </c>
      <c r="D12" s="2" t="s">
        <v>24</v>
      </c>
      <c r="E12" s="3" t="s">
        <v>15</v>
      </c>
      <c r="F12" s="6">
        <v>600</v>
      </c>
    </row>
    <row r="13" spans="2:6" ht="27.6" x14ac:dyDescent="0.3">
      <c r="B13" s="5">
        <v>12</v>
      </c>
      <c r="C13" s="1">
        <v>10</v>
      </c>
      <c r="D13" s="2" t="s">
        <v>25</v>
      </c>
      <c r="E13" s="3" t="s">
        <v>15</v>
      </c>
      <c r="F13" s="6">
        <v>500</v>
      </c>
    </row>
    <row r="14" spans="2:6" ht="41.4" x14ac:dyDescent="0.3">
      <c r="B14" s="5">
        <v>13</v>
      </c>
      <c r="C14" s="1">
        <v>11</v>
      </c>
      <c r="D14" s="2" t="s">
        <v>43</v>
      </c>
      <c r="E14" s="3" t="s">
        <v>14</v>
      </c>
      <c r="F14" s="6">
        <v>300</v>
      </c>
    </row>
    <row r="15" spans="2:6" ht="15.6" x14ac:dyDescent="0.3">
      <c r="B15" s="5">
        <v>14</v>
      </c>
      <c r="C15" s="1">
        <v>19</v>
      </c>
      <c r="D15" s="2" t="s">
        <v>28</v>
      </c>
      <c r="E15" s="3" t="s">
        <v>15</v>
      </c>
      <c r="F15" s="6">
        <v>1500</v>
      </c>
    </row>
    <row r="16" spans="2:6" ht="27.6" x14ac:dyDescent="0.3">
      <c r="B16" s="5">
        <v>15</v>
      </c>
      <c r="C16" s="1">
        <v>20</v>
      </c>
      <c r="D16" s="2" t="s">
        <v>29</v>
      </c>
      <c r="E16" s="3" t="s">
        <v>15</v>
      </c>
      <c r="F16" s="6">
        <v>1200</v>
      </c>
    </row>
    <row r="17" spans="2:6" ht="27.6" x14ac:dyDescent="0.3">
      <c r="B17" s="5">
        <v>16</v>
      </c>
      <c r="C17" s="1">
        <v>21</v>
      </c>
      <c r="D17" s="2" t="s">
        <v>30</v>
      </c>
      <c r="E17" s="3" t="s">
        <v>15</v>
      </c>
      <c r="F17" s="6">
        <v>1200</v>
      </c>
    </row>
    <row r="18" spans="2:6" ht="27.6" x14ac:dyDescent="0.3">
      <c r="B18" s="5">
        <v>17</v>
      </c>
      <c r="C18" s="1">
        <v>22</v>
      </c>
      <c r="D18" s="2" t="s">
        <v>31</v>
      </c>
      <c r="E18" s="3" t="s">
        <v>15</v>
      </c>
      <c r="F18" s="6">
        <v>1000</v>
      </c>
    </row>
    <row r="19" spans="2:6" ht="27.6" x14ac:dyDescent="0.3">
      <c r="B19" s="5">
        <v>18</v>
      </c>
      <c r="C19" s="1">
        <v>23</v>
      </c>
      <c r="D19" s="2" t="s">
        <v>32</v>
      </c>
      <c r="E19" s="3" t="s">
        <v>15</v>
      </c>
      <c r="F19" s="6">
        <v>1500</v>
      </c>
    </row>
    <row r="20" spans="2:6" ht="41.4" x14ac:dyDescent="0.3">
      <c r="B20" s="5">
        <v>19</v>
      </c>
      <c r="C20" s="1">
        <v>29</v>
      </c>
      <c r="D20" s="2" t="s">
        <v>42</v>
      </c>
      <c r="E20" s="3" t="s">
        <v>14</v>
      </c>
      <c r="F20" s="6">
        <v>40</v>
      </c>
    </row>
    <row r="21" spans="2:6" ht="27.6" x14ac:dyDescent="0.3">
      <c r="B21" s="5">
        <v>20</v>
      </c>
      <c r="C21" s="1">
        <v>30</v>
      </c>
      <c r="D21" s="2" t="s">
        <v>33</v>
      </c>
      <c r="E21" s="3" t="s">
        <v>14</v>
      </c>
      <c r="F21" s="6">
        <v>140</v>
      </c>
    </row>
    <row r="22" spans="2:6" ht="27.6" x14ac:dyDescent="0.3">
      <c r="B22" s="5">
        <v>21</v>
      </c>
      <c r="C22" s="1">
        <v>31</v>
      </c>
      <c r="D22" s="2" t="s">
        <v>33</v>
      </c>
      <c r="E22" s="3" t="s">
        <v>14</v>
      </c>
      <c r="F22" s="6">
        <v>300</v>
      </c>
    </row>
    <row r="23" spans="2:6" ht="27.6" x14ac:dyDescent="0.3">
      <c r="B23" s="5">
        <v>22</v>
      </c>
      <c r="C23" s="1">
        <v>32</v>
      </c>
      <c r="D23" s="2" t="s">
        <v>33</v>
      </c>
      <c r="E23" s="3" t="s">
        <v>14</v>
      </c>
      <c r="F23" s="6">
        <v>50</v>
      </c>
    </row>
    <row r="24" spans="2:6" ht="15.6" x14ac:dyDescent="0.3">
      <c r="B24" s="5">
        <v>23</v>
      </c>
      <c r="C24" s="1">
        <v>33</v>
      </c>
      <c r="D24" s="2" t="s">
        <v>34</v>
      </c>
      <c r="E24" s="3" t="s">
        <v>14</v>
      </c>
      <c r="F24" s="6">
        <v>300</v>
      </c>
    </row>
    <row r="25" spans="2:6" ht="15.6" x14ac:dyDescent="0.3">
      <c r="B25" s="5">
        <v>24</v>
      </c>
      <c r="C25" s="1">
        <v>34</v>
      </c>
      <c r="D25" s="2" t="s">
        <v>35</v>
      </c>
      <c r="E25" s="3" t="s">
        <v>14</v>
      </c>
      <c r="F25" s="6">
        <v>50</v>
      </c>
    </row>
    <row r="26" spans="2:6" ht="41.4" x14ac:dyDescent="0.3">
      <c r="B26" s="5">
        <v>25</v>
      </c>
      <c r="C26" s="1">
        <v>35</v>
      </c>
      <c r="D26" s="4" t="s">
        <v>36</v>
      </c>
      <c r="E26" s="3" t="s">
        <v>14</v>
      </c>
      <c r="F26" s="6">
        <v>25</v>
      </c>
    </row>
    <row r="27" spans="2:6" ht="27.6" x14ac:dyDescent="0.3">
      <c r="B27" s="5">
        <v>26</v>
      </c>
      <c r="C27" s="1">
        <v>12</v>
      </c>
      <c r="D27" s="2" t="s">
        <v>44</v>
      </c>
      <c r="E27" s="3" t="s">
        <v>14</v>
      </c>
      <c r="F27" s="6">
        <v>300</v>
      </c>
    </row>
    <row r="28" spans="2:6" ht="27.6" x14ac:dyDescent="0.3">
      <c r="B28" s="5">
        <v>27</v>
      </c>
      <c r="C28" s="1">
        <v>13</v>
      </c>
      <c r="D28" s="2" t="s">
        <v>44</v>
      </c>
      <c r="E28" s="3" t="s">
        <v>14</v>
      </c>
      <c r="F28" s="6">
        <v>300</v>
      </c>
    </row>
    <row r="29" spans="2:6" ht="27.6" x14ac:dyDescent="0.3">
      <c r="B29" s="5">
        <v>28</v>
      </c>
      <c r="C29" s="1">
        <v>14</v>
      </c>
      <c r="D29" s="2" t="s">
        <v>44</v>
      </c>
      <c r="E29" s="3" t="s">
        <v>14</v>
      </c>
      <c r="F29" s="6">
        <v>300</v>
      </c>
    </row>
    <row r="30" spans="2:6" ht="27.6" x14ac:dyDescent="0.3">
      <c r="B30" s="5">
        <v>29</v>
      </c>
      <c r="C30" s="1">
        <v>18</v>
      </c>
      <c r="D30" s="2" t="s">
        <v>27</v>
      </c>
      <c r="E30" s="3" t="s">
        <v>14</v>
      </c>
      <c r="F30" s="6">
        <v>300</v>
      </c>
    </row>
    <row r="31" spans="2:6" ht="27.6" x14ac:dyDescent="0.3">
      <c r="B31" s="5">
        <v>30</v>
      </c>
      <c r="C31" s="1">
        <v>15</v>
      </c>
      <c r="D31" s="2" t="s">
        <v>26</v>
      </c>
      <c r="E31" s="3" t="s">
        <v>14</v>
      </c>
      <c r="F31" s="6">
        <v>300</v>
      </c>
    </row>
    <row r="32" spans="2:6" ht="27.6" x14ac:dyDescent="0.3">
      <c r="B32" s="5">
        <v>31</v>
      </c>
      <c r="C32" s="1">
        <v>16</v>
      </c>
      <c r="D32" s="2" t="s">
        <v>26</v>
      </c>
      <c r="E32" s="3" t="s">
        <v>14</v>
      </c>
      <c r="F32" s="6">
        <v>300</v>
      </c>
    </row>
    <row r="33" spans="2:6" ht="27.6" x14ac:dyDescent="0.3">
      <c r="B33" s="5">
        <v>32</v>
      </c>
      <c r="C33" s="1">
        <v>17</v>
      </c>
      <c r="D33" s="2" t="s">
        <v>26</v>
      </c>
      <c r="E33" s="3" t="s">
        <v>14</v>
      </c>
      <c r="F33" s="6">
        <v>300</v>
      </c>
    </row>
    <row r="34" spans="2:6" ht="15.6" x14ac:dyDescent="0.3">
      <c r="B34" s="5">
        <v>33</v>
      </c>
      <c r="C34" s="1">
        <v>24</v>
      </c>
      <c r="D34" s="2" t="s">
        <v>37</v>
      </c>
      <c r="E34" s="3" t="s">
        <v>14</v>
      </c>
      <c r="F34" s="6">
        <v>2000</v>
      </c>
    </row>
    <row r="35" spans="2:6" ht="15.6" x14ac:dyDescent="0.3">
      <c r="B35" s="5">
        <v>34</v>
      </c>
      <c r="C35" s="1">
        <v>25</v>
      </c>
      <c r="D35" s="2" t="s">
        <v>38</v>
      </c>
      <c r="E35" s="3" t="s">
        <v>14</v>
      </c>
      <c r="F35" s="6">
        <v>300</v>
      </c>
    </row>
    <row r="36" spans="2:6" ht="15.6" x14ac:dyDescent="0.3">
      <c r="B36" s="5">
        <v>35</v>
      </c>
      <c r="C36" s="1">
        <v>26</v>
      </c>
      <c r="D36" s="2" t="s">
        <v>39</v>
      </c>
      <c r="E36" s="3" t="s">
        <v>14</v>
      </c>
      <c r="F36" s="6">
        <v>300</v>
      </c>
    </row>
  </sheetData>
  <autoFilter ref="B1:F1" xr:uid="{00000000-0009-0000-0000-000001000000}">
    <sortState xmlns:xlrd2="http://schemas.microsoft.com/office/spreadsheetml/2017/richdata2" ref="B2:F36">
      <sortCondition ref="B1"/>
    </sortState>
  </autoFilter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P46"/>
  <sheetViews>
    <sheetView tabSelected="1" view="pageBreakPreview" topLeftCell="A4" zoomScale="90" zoomScaleNormal="90" zoomScaleSheetLayoutView="90" workbookViewId="0">
      <selection activeCell="E12" sqref="E12"/>
    </sheetView>
  </sheetViews>
  <sheetFormatPr defaultColWidth="9.109375" defaultRowHeight="15.6" x14ac:dyDescent="0.3"/>
  <cols>
    <col min="1" max="1" width="5" style="12" customWidth="1"/>
    <col min="2" max="2" width="10.5546875" style="12" hidden="1" customWidth="1"/>
    <col min="3" max="3" width="39.33203125" style="18" customWidth="1"/>
    <col min="4" max="4" width="6" style="12" customWidth="1"/>
    <col min="5" max="5" width="8.109375" style="19" customWidth="1"/>
    <col min="6" max="6" width="16.33203125" style="12" customWidth="1"/>
    <col min="7" max="7" width="23.5546875" style="12" customWidth="1"/>
    <col min="8" max="8" width="16.33203125" style="12" customWidth="1"/>
    <col min="9" max="9" width="18.33203125" style="12" customWidth="1"/>
    <col min="10" max="10" width="16" style="12" customWidth="1"/>
    <col min="11" max="11" width="20.109375" style="12" customWidth="1"/>
    <col min="12" max="12" width="16.6640625" style="12" customWidth="1"/>
    <col min="13" max="13" width="13.88671875" style="12" customWidth="1"/>
    <col min="14" max="14" width="16.109375" style="12" customWidth="1"/>
    <col min="15" max="15" width="13.33203125" style="12" customWidth="1"/>
    <col min="16" max="16" width="14.6640625" style="12" customWidth="1"/>
    <col min="17" max="16384" width="9.109375" style="12"/>
  </cols>
  <sheetData>
    <row r="1" spans="1:16" ht="86.4" customHeight="1" x14ac:dyDescent="0.3">
      <c r="A1" s="88" t="s">
        <v>88</v>
      </c>
      <c r="B1" s="88"/>
      <c r="C1" s="88"/>
      <c r="D1" s="61"/>
      <c r="E1" s="62"/>
      <c r="F1" s="62"/>
      <c r="G1" s="62"/>
      <c r="H1" s="62"/>
      <c r="I1" s="62"/>
      <c r="J1" s="62"/>
      <c r="K1" s="89" t="s">
        <v>69</v>
      </c>
      <c r="L1" s="89"/>
      <c r="M1" s="89"/>
      <c r="N1" s="89"/>
      <c r="O1" s="89"/>
      <c r="P1" s="59"/>
    </row>
    <row r="2" spans="1:16" ht="15" customHeight="1" x14ac:dyDescent="0.3">
      <c r="A2" s="86"/>
      <c r="B2" s="86"/>
      <c r="C2" s="86"/>
      <c r="D2" s="86"/>
      <c r="E2" s="62"/>
      <c r="F2" s="62"/>
      <c r="G2" s="62"/>
      <c r="H2" s="62"/>
      <c r="I2" s="62"/>
      <c r="J2" s="62"/>
      <c r="K2" s="87" t="s">
        <v>70</v>
      </c>
      <c r="L2" s="87"/>
      <c r="M2" s="87"/>
      <c r="N2" s="87"/>
      <c r="O2" s="87"/>
      <c r="P2" s="60"/>
    </row>
    <row r="3" spans="1:16" ht="12" customHeight="1" x14ac:dyDescent="0.3">
      <c r="A3" s="88"/>
      <c r="B3" s="88"/>
      <c r="C3" s="88"/>
      <c r="D3" s="88"/>
      <c r="E3" s="62"/>
      <c r="F3" s="62"/>
      <c r="G3" s="62"/>
      <c r="H3" s="62"/>
      <c r="I3" s="62"/>
      <c r="J3" s="62"/>
      <c r="K3" s="88"/>
      <c r="L3" s="88"/>
      <c r="M3" s="88"/>
      <c r="N3" s="88"/>
      <c r="O3" s="88"/>
      <c r="P3" s="59"/>
    </row>
    <row r="4" spans="1:16" ht="27.75" customHeight="1" x14ac:dyDescent="0.3">
      <c r="A4" s="72" t="s">
        <v>99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</row>
    <row r="5" spans="1:16" ht="15" customHeight="1" x14ac:dyDescent="0.3">
      <c r="A5" s="75" t="s">
        <v>45</v>
      </c>
      <c r="B5" s="81" t="s">
        <v>46</v>
      </c>
      <c r="C5" s="74" t="s">
        <v>0</v>
      </c>
      <c r="D5" s="74" t="s">
        <v>1</v>
      </c>
      <c r="E5" s="79" t="s">
        <v>8</v>
      </c>
      <c r="F5" s="74" t="s">
        <v>95</v>
      </c>
      <c r="G5" s="74"/>
      <c r="H5" s="74"/>
      <c r="I5" s="74"/>
      <c r="J5" s="74"/>
      <c r="K5" s="74"/>
      <c r="L5" s="57"/>
      <c r="M5" s="57"/>
      <c r="N5" s="57"/>
      <c r="O5" s="57"/>
      <c r="P5" s="7"/>
    </row>
    <row r="6" spans="1:16" ht="77.400000000000006" customHeight="1" x14ac:dyDescent="0.3">
      <c r="A6" s="75"/>
      <c r="B6" s="82"/>
      <c r="C6" s="74"/>
      <c r="D6" s="74"/>
      <c r="E6" s="79"/>
      <c r="F6" s="74" t="s">
        <v>96</v>
      </c>
      <c r="G6" s="74"/>
      <c r="H6" s="74" t="s">
        <v>97</v>
      </c>
      <c r="I6" s="74"/>
      <c r="J6" s="74" t="s">
        <v>98</v>
      </c>
      <c r="K6" s="74"/>
      <c r="L6" s="76" t="s">
        <v>90</v>
      </c>
      <c r="M6" s="77"/>
      <c r="N6" s="91" t="s">
        <v>91</v>
      </c>
      <c r="O6" s="91" t="s">
        <v>92</v>
      </c>
      <c r="P6" s="91" t="s">
        <v>93</v>
      </c>
    </row>
    <row r="7" spans="1:16" ht="55.8" customHeight="1" x14ac:dyDescent="0.3">
      <c r="A7" s="75"/>
      <c r="B7" s="83"/>
      <c r="C7" s="74"/>
      <c r="D7" s="74"/>
      <c r="E7" s="79"/>
      <c r="F7" s="58" t="s">
        <v>2</v>
      </c>
      <c r="G7" s="58" t="s">
        <v>3</v>
      </c>
      <c r="H7" s="58" t="s">
        <v>2</v>
      </c>
      <c r="I7" s="58" t="s">
        <v>3</v>
      </c>
      <c r="J7" s="58" t="s">
        <v>2</v>
      </c>
      <c r="K7" s="71" t="s">
        <v>3</v>
      </c>
      <c r="L7" s="71" t="s">
        <v>2</v>
      </c>
      <c r="M7" s="71" t="s">
        <v>89</v>
      </c>
      <c r="N7" s="7"/>
      <c r="O7" s="7"/>
      <c r="P7" s="7"/>
    </row>
    <row r="8" spans="1:16" s="45" customFormat="1" hidden="1" x14ac:dyDescent="0.3">
      <c r="A8" s="26">
        <v>1</v>
      </c>
      <c r="B8" s="21"/>
      <c r="C8" s="47" t="s">
        <v>75</v>
      </c>
      <c r="D8" s="63" t="s">
        <v>47</v>
      </c>
      <c r="E8" s="64">
        <v>6</v>
      </c>
      <c r="F8" s="68">
        <f>2*6400</f>
        <v>12800</v>
      </c>
      <c r="G8" s="69">
        <f t="shared" ref="G8:G13" si="0">E8*F8</f>
        <v>76800</v>
      </c>
      <c r="H8" s="10">
        <v>13000</v>
      </c>
      <c r="I8" s="10">
        <f t="shared" ref="I8:I13" si="1">H8*E8</f>
        <v>78000</v>
      </c>
      <c r="J8" s="10">
        <v>13200</v>
      </c>
      <c r="K8" s="10">
        <f t="shared" ref="K8:K13" si="2">J8*E8</f>
        <v>79200</v>
      </c>
      <c r="L8" s="10">
        <f t="shared" ref="L8:L10" si="3">ROUND((F8+H8+J8)/3,2)</f>
        <v>13000</v>
      </c>
      <c r="M8" s="10">
        <f t="shared" ref="M8:M13" si="4">L8*E8</f>
        <v>78000</v>
      </c>
      <c r="N8" s="10">
        <f t="shared" ref="N8:N10" si="5">SQRT(VAR(F8,H8,J8))</f>
        <v>200</v>
      </c>
      <c r="O8" s="11">
        <f t="shared" ref="O8:O13" si="6">N8/L8</f>
        <v>1.5384615384615385E-2</v>
      </c>
      <c r="P8" s="7" t="str">
        <f t="shared" ref="P8:P13" si="7">IF(O8&lt;33%,"однороден",IF(O8&gt;33%,"неоднороден"))</f>
        <v>однороден</v>
      </c>
    </row>
    <row r="9" spans="1:16" ht="28.5" hidden="1" customHeight="1" x14ac:dyDescent="0.3">
      <c r="A9" s="42">
        <v>2</v>
      </c>
      <c r="B9" s="43">
        <v>4</v>
      </c>
      <c r="C9" s="55" t="s">
        <v>71</v>
      </c>
      <c r="D9" s="53" t="s">
        <v>66</v>
      </c>
      <c r="E9" s="54">
        <f>6*4</f>
        <v>24</v>
      </c>
      <c r="F9" s="68">
        <v>900</v>
      </c>
      <c r="G9" s="70">
        <f t="shared" si="0"/>
        <v>21600</v>
      </c>
      <c r="H9" s="10">
        <v>1000</v>
      </c>
      <c r="I9" s="10">
        <f t="shared" si="1"/>
        <v>24000</v>
      </c>
      <c r="J9" s="10">
        <v>1100</v>
      </c>
      <c r="K9" s="13">
        <f t="shared" si="2"/>
        <v>26400</v>
      </c>
      <c r="L9" s="13">
        <f t="shared" si="3"/>
        <v>1000</v>
      </c>
      <c r="M9" s="13">
        <f t="shared" si="4"/>
        <v>24000</v>
      </c>
      <c r="N9" s="13">
        <f t="shared" si="5"/>
        <v>100</v>
      </c>
      <c r="O9" s="14">
        <f t="shared" si="6"/>
        <v>0.1</v>
      </c>
      <c r="P9" s="15" t="str">
        <f t="shared" si="7"/>
        <v>однороден</v>
      </c>
    </row>
    <row r="10" spans="1:16" ht="31.2" hidden="1" x14ac:dyDescent="0.3">
      <c r="A10" s="21">
        <v>3</v>
      </c>
      <c r="B10" s="24">
        <v>6</v>
      </c>
      <c r="C10" s="48" t="s">
        <v>62</v>
      </c>
      <c r="D10" s="50" t="s">
        <v>55</v>
      </c>
      <c r="E10" s="51">
        <f>6*3</f>
        <v>18</v>
      </c>
      <c r="F10" s="68">
        <v>5700</v>
      </c>
      <c r="G10" s="69">
        <f t="shared" si="0"/>
        <v>102600</v>
      </c>
      <c r="H10" s="10">
        <v>5800</v>
      </c>
      <c r="I10" s="10">
        <f t="shared" si="1"/>
        <v>104400</v>
      </c>
      <c r="J10" s="10">
        <v>6100</v>
      </c>
      <c r="K10" s="10">
        <f t="shared" si="2"/>
        <v>109800</v>
      </c>
      <c r="L10" s="10">
        <f t="shared" si="3"/>
        <v>5866.67</v>
      </c>
      <c r="M10" s="10">
        <f t="shared" si="4"/>
        <v>105600.06</v>
      </c>
      <c r="N10" s="10">
        <f t="shared" si="5"/>
        <v>208.16659994661327</v>
      </c>
      <c r="O10" s="11">
        <f t="shared" si="6"/>
        <v>3.5482923011966462E-2</v>
      </c>
      <c r="P10" s="7" t="str">
        <f t="shared" si="7"/>
        <v>однороден</v>
      </c>
    </row>
    <row r="11" spans="1:16" s="96" customFormat="1" ht="32.25" customHeight="1" x14ac:dyDescent="0.3">
      <c r="A11" s="94">
        <v>1</v>
      </c>
      <c r="B11" s="95"/>
      <c r="C11" s="49" t="s">
        <v>72</v>
      </c>
      <c r="D11" s="53" t="s">
        <v>47</v>
      </c>
      <c r="E11" s="54">
        <v>5</v>
      </c>
      <c r="F11" s="65">
        <v>44000</v>
      </c>
      <c r="G11" s="46">
        <f t="shared" si="0"/>
        <v>220000</v>
      </c>
      <c r="H11" s="52">
        <v>44500</v>
      </c>
      <c r="I11" s="52">
        <f t="shared" si="1"/>
        <v>222500</v>
      </c>
      <c r="J11" s="52">
        <v>45000</v>
      </c>
      <c r="K11" s="46">
        <f t="shared" si="2"/>
        <v>225000</v>
      </c>
      <c r="L11" s="46">
        <v>44000</v>
      </c>
      <c r="M11" s="46">
        <f t="shared" si="4"/>
        <v>220000</v>
      </c>
      <c r="N11" s="46"/>
      <c r="O11" s="46">
        <v>44000</v>
      </c>
      <c r="P11" s="46">
        <v>220000</v>
      </c>
    </row>
    <row r="12" spans="1:16" s="96" customFormat="1" ht="26.4" x14ac:dyDescent="0.3">
      <c r="A12" s="97">
        <v>2</v>
      </c>
      <c r="B12" s="95"/>
      <c r="C12" s="55" t="s">
        <v>73</v>
      </c>
      <c r="D12" s="53" t="s">
        <v>66</v>
      </c>
      <c r="E12" s="54">
        <v>5</v>
      </c>
      <c r="F12" s="65">
        <v>3400</v>
      </c>
      <c r="G12" s="46">
        <f t="shared" si="0"/>
        <v>17000</v>
      </c>
      <c r="H12" s="52">
        <v>3550</v>
      </c>
      <c r="I12" s="52">
        <f t="shared" si="1"/>
        <v>17750</v>
      </c>
      <c r="J12" s="52">
        <v>3700</v>
      </c>
      <c r="K12" s="46">
        <f t="shared" si="2"/>
        <v>18500</v>
      </c>
      <c r="L12" s="46">
        <v>3400</v>
      </c>
      <c r="M12" s="46">
        <f t="shared" si="4"/>
        <v>17000</v>
      </c>
      <c r="N12" s="46"/>
      <c r="O12" s="46">
        <v>3400</v>
      </c>
      <c r="P12" s="46">
        <f>O12*E12</f>
        <v>17000</v>
      </c>
    </row>
    <row r="13" spans="1:16" s="96" customFormat="1" ht="31.2" x14ac:dyDescent="0.3">
      <c r="A13" s="95">
        <v>3</v>
      </c>
      <c r="B13" s="95"/>
      <c r="C13" s="48" t="s">
        <v>74</v>
      </c>
      <c r="D13" s="50" t="s">
        <v>55</v>
      </c>
      <c r="E13" s="54">
        <f>6*5</f>
        <v>30</v>
      </c>
      <c r="F13" s="65">
        <v>5700</v>
      </c>
      <c r="G13" s="46">
        <f t="shared" si="0"/>
        <v>171000</v>
      </c>
      <c r="H13" s="52">
        <v>5850</v>
      </c>
      <c r="I13" s="52">
        <f t="shared" si="1"/>
        <v>175500</v>
      </c>
      <c r="J13" s="52">
        <v>5900</v>
      </c>
      <c r="K13" s="46">
        <f t="shared" si="2"/>
        <v>177000</v>
      </c>
      <c r="L13" s="46">
        <v>5700</v>
      </c>
      <c r="M13" s="46">
        <f t="shared" si="4"/>
        <v>171000</v>
      </c>
      <c r="N13" s="46"/>
      <c r="O13" s="46">
        <v>5700</v>
      </c>
      <c r="P13" s="46">
        <f>O13*E13</f>
        <v>171000</v>
      </c>
    </row>
    <row r="14" spans="1:16" x14ac:dyDescent="0.3">
      <c r="A14" s="26"/>
      <c r="B14" s="34"/>
      <c r="C14" s="35"/>
      <c r="D14" s="36"/>
      <c r="E14" s="37"/>
      <c r="F14" s="38"/>
      <c r="G14" s="39"/>
      <c r="H14" s="39"/>
      <c r="I14" s="39"/>
      <c r="J14" s="39"/>
      <c r="K14" s="39"/>
      <c r="L14" s="39"/>
      <c r="M14" s="39"/>
      <c r="N14" s="39"/>
      <c r="O14" s="40"/>
      <c r="P14" s="92">
        <f>SUM(P11:P13)</f>
        <v>408000</v>
      </c>
    </row>
    <row r="15" spans="1:16" x14ac:dyDescent="0.3">
      <c r="A15" s="26"/>
      <c r="B15" s="23"/>
      <c r="C15" s="84" t="s">
        <v>64</v>
      </c>
      <c r="D15" s="85"/>
      <c r="E15" s="85"/>
      <c r="F15" s="85"/>
      <c r="G15" s="85"/>
      <c r="H15" s="85"/>
      <c r="I15" s="85"/>
      <c r="J15" s="85"/>
      <c r="K15" s="85"/>
      <c r="L15" s="85"/>
      <c r="M15" s="56"/>
      <c r="N15" s="27" t="s">
        <v>12</v>
      </c>
      <c r="O15" s="28"/>
      <c r="P15" s="93">
        <f>SUM(M11:M13)</f>
        <v>408000</v>
      </c>
    </row>
    <row r="16" spans="1:16" ht="86.25" customHeight="1" x14ac:dyDescent="0.3">
      <c r="A16" s="73" t="s">
        <v>94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</row>
    <row r="17" spans="6:16" x14ac:dyDescent="0.3"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6:16" x14ac:dyDescent="0.3"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6:16" x14ac:dyDescent="0.3"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6:16" x14ac:dyDescent="0.3"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6:16" x14ac:dyDescent="0.3"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6:16" x14ac:dyDescent="0.3"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6:16" x14ac:dyDescent="0.3"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6:16" x14ac:dyDescent="0.3"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6:16" x14ac:dyDescent="0.3"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6:16" x14ac:dyDescent="0.3"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6:16" x14ac:dyDescent="0.3"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6:16" x14ac:dyDescent="0.3"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6:16" x14ac:dyDescent="0.3"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6:16" x14ac:dyDescent="0.3"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6:16" x14ac:dyDescent="0.3"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6:16" x14ac:dyDescent="0.3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6:16" x14ac:dyDescent="0.3"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6:16" x14ac:dyDescent="0.3"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6:16" x14ac:dyDescent="0.3"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6:16" x14ac:dyDescent="0.3"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6:16" x14ac:dyDescent="0.3"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6:16" ht="15" customHeight="1" x14ac:dyDescent="0.3"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6:16" x14ac:dyDescent="0.3"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6:16" x14ac:dyDescent="0.3"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6:16" x14ac:dyDescent="0.3"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6:16" x14ac:dyDescent="0.3"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6:16" x14ac:dyDescent="0.3"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6:16" x14ac:dyDescent="0.3"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6:16" x14ac:dyDescent="0.3"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6:16" x14ac:dyDescent="0.3"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</sheetData>
  <autoFilter ref="A7:P7" xr:uid="{00000000-0009-0000-0000-000003000000}"/>
  <mergeCells count="19">
    <mergeCell ref="A1:C1"/>
    <mergeCell ref="K1:O1"/>
    <mergeCell ref="A2:D2"/>
    <mergeCell ref="K2:O2"/>
    <mergeCell ref="A3:D3"/>
    <mergeCell ref="K3:O3"/>
    <mergeCell ref="L6:M6"/>
    <mergeCell ref="C15:L15"/>
    <mergeCell ref="A16:P16"/>
    <mergeCell ref="A4:P4"/>
    <mergeCell ref="A5:A7"/>
    <mergeCell ref="B5:B7"/>
    <mergeCell ref="C5:C7"/>
    <mergeCell ref="D5:D7"/>
    <mergeCell ref="E5:E7"/>
    <mergeCell ref="F5:K5"/>
    <mergeCell ref="F6:G6"/>
    <mergeCell ref="H6:I6"/>
    <mergeCell ref="J6:K6"/>
  </mergeCells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rowBreaks count="1" manualBreakCount="1">
    <brk id="16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topLeftCell="A4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topLeftCell="A16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6"/>
  <sheetViews>
    <sheetView workbookViewId="0">
      <selection activeCell="B2" sqref="B2"/>
    </sheetView>
  </sheetViews>
  <sheetFormatPr defaultRowHeight="14.4" x14ac:dyDescent="0.3"/>
  <cols>
    <col min="3" max="3" width="38.5546875" customWidth="1"/>
  </cols>
  <sheetData>
    <row r="2" spans="2:4" ht="53.4" x14ac:dyDescent="0.3">
      <c r="B2" s="66" t="s">
        <v>76</v>
      </c>
      <c r="C2" s="66" t="s">
        <v>77</v>
      </c>
      <c r="D2" s="67" t="s">
        <v>78</v>
      </c>
    </row>
    <row r="3" spans="2:4" ht="27" x14ac:dyDescent="0.3">
      <c r="B3" s="66" t="s">
        <v>79</v>
      </c>
      <c r="C3" s="66" t="s">
        <v>80</v>
      </c>
      <c r="D3" s="67" t="s">
        <v>81</v>
      </c>
    </row>
    <row r="4" spans="2:4" ht="53.4" x14ac:dyDescent="0.3">
      <c r="B4" s="66" t="s">
        <v>82</v>
      </c>
      <c r="C4" s="66" t="s">
        <v>83</v>
      </c>
      <c r="D4" s="66" t="s">
        <v>81</v>
      </c>
    </row>
    <row r="5" spans="2:4" ht="27" x14ac:dyDescent="0.3">
      <c r="B5" s="66" t="s">
        <v>84</v>
      </c>
      <c r="C5" s="66" t="s">
        <v>85</v>
      </c>
      <c r="D5" s="66" t="s">
        <v>86</v>
      </c>
    </row>
    <row r="6" spans="2:4" ht="18" customHeight="1" x14ac:dyDescent="0.3">
      <c r="B6" s="90" t="s">
        <v>87</v>
      </c>
      <c r="C6" s="90"/>
      <c r="D6" s="90"/>
    </row>
  </sheetData>
  <mergeCells count="1"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Лист1</vt:lpstr>
      <vt:lpstr>Лист2</vt:lpstr>
      <vt:lpstr>Лист3</vt:lpstr>
      <vt:lpstr>2026</vt:lpstr>
      <vt:lpstr>жд москва</vt:lpstr>
      <vt:lpstr>авиа КМВ</vt:lpstr>
      <vt:lpstr>жд Симферополь</vt:lpstr>
      <vt:lpstr>график поездок</vt:lpstr>
      <vt:lpstr>'2026'!Область_печати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2011-02-18T14:35:41Z</cp:lastPrinted>
  <dcterms:created xsi:type="dcterms:W3CDTF">2006-09-28T05:33:49Z</dcterms:created>
  <dcterms:modified xsi:type="dcterms:W3CDTF">2026-04-29T12:15:51Z</dcterms:modified>
</cp:coreProperties>
</file>