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0" yWindow="0" windowWidth="23256" windowHeight="12492"/>
  </bookViews>
  <sheets>
    <sheet name="НМЦК" sheetId="9" r:id="rId1"/>
    <sheet name="Лист1" sheetId="10" r:id="rId2"/>
  </sheets>
  <definedNames>
    <definedName name="_xlnm._FilterDatabase" localSheetId="0" hidden="1">НМЦК!$A$6:$L$6</definedName>
    <definedName name="Print_Area" localSheetId="0">НМЦК!$A$1:$P$19</definedName>
  </definedNames>
  <calcPr calcId="125725" fullPrecision="0" calcOnSave="0" concurrentCalc="0"/>
</workbook>
</file>

<file path=xl/calcChain.xml><?xml version="1.0" encoding="utf-8"?>
<calcChain xmlns="http://schemas.openxmlformats.org/spreadsheetml/2006/main">
  <c r="I8" i="9"/>
  <c r="J8"/>
  <c r="M8"/>
  <c r="N8"/>
  <c r="K8"/>
  <c r="L8"/>
  <c r="O8"/>
  <c r="P8"/>
  <c r="I9"/>
  <c r="J9"/>
  <c r="M9"/>
  <c r="N9"/>
  <c r="K9"/>
  <c r="L9"/>
  <c r="O9"/>
  <c r="P9"/>
  <c r="I10"/>
  <c r="J10"/>
  <c r="M10"/>
  <c r="N10"/>
  <c r="K10"/>
  <c r="L10"/>
  <c r="O10"/>
  <c r="P10"/>
  <c r="I11"/>
  <c r="J11"/>
  <c r="M11"/>
  <c r="N11"/>
  <c r="K11"/>
  <c r="L11"/>
  <c r="O11"/>
  <c r="P11"/>
  <c r="I12"/>
  <c r="J12"/>
  <c r="M12"/>
  <c r="N12"/>
  <c r="K12"/>
  <c r="L12"/>
  <c r="O12"/>
  <c r="P12"/>
  <c r="I13"/>
  <c r="J13"/>
  <c r="M13"/>
  <c r="N13"/>
  <c r="K13"/>
  <c r="O13"/>
  <c r="P13"/>
  <c r="I7"/>
  <c r="J7"/>
  <c r="M7"/>
  <c r="N7"/>
  <c r="K7"/>
  <c r="O7"/>
  <c r="P7"/>
  <c r="L13"/>
  <c r="P14"/>
  <c r="N14"/>
  <c r="L7"/>
</calcChain>
</file>

<file path=xl/sharedStrings.xml><?xml version="1.0" encoding="utf-8"?>
<sst xmlns="http://schemas.openxmlformats.org/spreadsheetml/2006/main" count="61" uniqueCount="42">
  <si>
    <t>Расчет начальной (максимальной) цены контракта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</si>
  <si>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</si>
  <si>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13 таблицы расчета).</t>
  </si>
  <si>
    <t>№ п/п</t>
  </si>
  <si>
    <t>Наименование товара (работы, услуги)</t>
  </si>
  <si>
    <t>кол-во</t>
  </si>
  <si>
    <t>ед.изм.</t>
  </si>
  <si>
    <t>Средневзвешенное значение цен без НДС, руб. (ЦЕМ п.9)</t>
  </si>
  <si>
    <t>Сред. арифмет. цена за единицу без НДС (ЦЕМ - п.12)</t>
  </si>
  <si>
    <t>Среднее квадратичное отклонение</t>
  </si>
  <si>
    <t xml:space="preserve">V - коэф-нт вариации </t>
  </si>
  <si>
    <t>Цена единицы товара  с НДС (ЦЕМ1)</t>
  </si>
  <si>
    <t>НМЦК (ЦЕМ1), руб. с НДС</t>
  </si>
  <si>
    <t>Наименьшая цена единицы из собранных заказчиком цен, с НДС (ЦЕМ2)</t>
  </si>
  <si>
    <t>НМЦК (ЦЕМ2), руб. с НДС</t>
  </si>
  <si>
    <t xml:space="preserve">Начальная (максимальная) цена контракта </t>
  </si>
  <si>
    <t xml:space="preserve">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устанавливаетНМЦК, исходя из наименьшей цены единицы товара и имеющегося у заказчика объема финансового обеспечения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</si>
  <si>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КТРУ </t>
  </si>
  <si>
    <t>штука</t>
  </si>
  <si>
    <t>Начальник отдела конъюнктуры контрактной службы__________________________     Магнев В.В.</t>
  </si>
  <si>
    <t>Исп. Сысоева Г.А.</t>
  </si>
  <si>
    <t>Цена, руб.</t>
  </si>
  <si>
    <t>Нить хирургическая из полиэфира, нерассасывающаяся</t>
  </si>
  <si>
    <t>21.20.24.120-00000032</t>
  </si>
  <si>
    <t>Нить хирургическая из полиэфира, рассасывающаяся, полинить</t>
  </si>
  <si>
    <t>21.20.24.120-00000011</t>
  </si>
  <si>
    <t>Шовный материал из полигликолевой кислоты</t>
  </si>
  <si>
    <t>21.20.24.120-00000033</t>
  </si>
  <si>
    <t>Нить хирургическая из полиэфира, рассасывающаяся, мононить</t>
  </si>
  <si>
    <t>21.20.24.120-00000004</t>
  </si>
  <si>
    <t>Нить хирургическая полиамидная, нерассасывающаяся, полинить</t>
  </si>
  <si>
    <t>21.20.24.120-00000018</t>
  </si>
  <si>
    <t>Нить хирургическая из полиэфира</t>
  </si>
  <si>
    <t>Нить хирургическая из полиолефина, мононить</t>
  </si>
  <si>
    <t>21.20.24.120-00000028</t>
  </si>
  <si>
    <t>Нить хирургическая полиамидная, мононить</t>
  </si>
  <si>
    <t>21.20.24.120-00000016</t>
  </si>
  <si>
    <t>21.20.24.120-00000020</t>
  </si>
  <si>
    <t>Нить хирургическая из полигликолевой кислоты, полинить</t>
  </si>
  <si>
    <t>КП № 1 от 22.04.2026 № 376/26 (вх. №01384к/26 от 23.04.2026)</t>
  </si>
  <si>
    <t>КП № 2 от 23.04.2026 № 26-379 (вх. №01382к/26 от 23.04.2026)</t>
  </si>
  <si>
    <t>КП № 3 от 23.04.2026  №ИП41/26 (вх. №01383к/26 от 23.04.2026)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</si>
</sst>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7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Alignment="0"/>
  </cellStyleXfs>
  <cellXfs count="39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1" fontId="4" fillId="0" borderId="0" xfId="0" applyNumberFormat="1" applyFont="1"/>
    <xf numFmtId="4" fontId="4" fillId="0" borderId="3" xfId="0" applyNumberFormat="1" applyFont="1" applyFill="1" applyBorder="1" applyAlignment="1">
      <alignment horizontal="right" vertical="center"/>
    </xf>
    <xf numFmtId="1" fontId="5" fillId="0" borderId="4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2" fontId="6" fillId="0" borderId="1" xfId="1" applyNumberFormat="1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/>
    <xf numFmtId="1" fontId="6" fillId="0" borderId="0" xfId="0" applyNumberFormat="1" applyFont="1" applyBorder="1" applyAlignment="1">
      <alignment horizontal="left" vertical="center" wrapText="1"/>
    </xf>
    <xf numFmtId="1" fontId="5" fillId="0" borderId="0" xfId="0" applyNumberFormat="1" applyFont="1"/>
    <xf numFmtId="164" fontId="6" fillId="0" borderId="0" xfId="0" applyNumberFormat="1" applyFont="1"/>
    <xf numFmtId="4" fontId="3" fillId="0" borderId="3" xfId="0" applyNumberFormat="1" applyFont="1" applyFill="1" applyBorder="1" applyAlignment="1">
      <alignment horizontal="right" vertical="center"/>
    </xf>
    <xf numFmtId="1" fontId="3" fillId="0" borderId="0" xfId="0" applyNumberFormat="1" applyFont="1" applyAlignment="1">
      <alignment horizontal="left" vertical="center"/>
    </xf>
    <xf numFmtId="0" fontId="7" fillId="0" borderId="8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7" fillId="0" borderId="9" xfId="0" applyFont="1" applyBorder="1" applyAlignment="1">
      <alignment vertical="top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left" vertical="center" wrapText="1"/>
    </xf>
    <xf numFmtId="4" fontId="3" fillId="0" borderId="7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66675</xdr:colOff>
      <xdr:row>4</xdr:row>
      <xdr:rowOff>392430</xdr:rowOff>
    </xdr:from>
    <xdr:to>
      <xdr:col>10</xdr:col>
      <xdr:colOff>933451</xdr:colOff>
      <xdr:row>4</xdr:row>
      <xdr:rowOff>762000</xdr:rowOff>
    </xdr:to>
    <xdr:pic>
      <xdr:nvPicPr>
        <xdr:cNvPr id="3200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59015" y="2053590"/>
          <a:ext cx="866776" cy="369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81915</xdr:colOff>
      <xdr:row>4</xdr:row>
      <xdr:rowOff>421004</xdr:rowOff>
    </xdr:from>
    <xdr:to>
      <xdr:col>11</xdr:col>
      <xdr:colOff>786072</xdr:colOff>
      <xdr:row>4</xdr:row>
      <xdr:rowOff>746759</xdr:rowOff>
    </xdr:to>
    <xdr:pic>
      <xdr:nvPicPr>
        <xdr:cNvPr id="3200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72475" y="2082164"/>
          <a:ext cx="704157" cy="32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FFFF00"/>
    <pageSetUpPr fitToPage="1"/>
  </sheetPr>
  <dimension ref="A1:P19"/>
  <sheetViews>
    <sheetView tabSelected="1" zoomScale="80" zoomScaleNormal="80" zoomScaleSheetLayoutView="100" workbookViewId="0">
      <selection activeCell="K4" sqref="K4:L5"/>
    </sheetView>
  </sheetViews>
  <sheetFormatPr defaultColWidth="9.109375" defaultRowHeight="13.8"/>
  <cols>
    <col min="1" max="1" width="3.5546875" style="5" customWidth="1"/>
    <col min="2" max="2" width="21.88671875" style="3" customWidth="1"/>
    <col min="3" max="3" width="13.109375" style="3" customWidth="1"/>
    <col min="4" max="4" width="14.44140625" style="2" customWidth="1"/>
    <col min="5" max="5" width="14.33203125" style="2" customWidth="1"/>
    <col min="6" max="6" width="12.88671875" style="2" customWidth="1"/>
    <col min="7" max="7" width="6.6640625" style="2" customWidth="1"/>
    <col min="8" max="8" width="8.88671875" style="3" customWidth="1"/>
    <col min="9" max="9" width="40.6640625" style="2" hidden="1" customWidth="1"/>
    <col min="10" max="10" width="10.5546875" style="2" customWidth="1"/>
    <col min="11" max="11" width="14.5546875" style="2" customWidth="1"/>
    <col min="12" max="12" width="12.21875" style="4" customWidth="1"/>
    <col min="13" max="13" width="12.5546875" style="2" customWidth="1"/>
    <col min="14" max="14" width="11.5546875" style="2" bestFit="1" customWidth="1"/>
    <col min="15" max="15" width="11.5546875" style="2" customWidth="1"/>
    <col min="16" max="16" width="13.6640625" style="2" bestFit="1" customWidth="1"/>
    <col min="17" max="17" width="12.88671875" style="2" bestFit="1" customWidth="1"/>
    <col min="18" max="16384" width="9.109375" style="2"/>
  </cols>
  <sheetData>
    <row r="1" spans="1:16" ht="31.5" customHeight="1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16" ht="71.099999999999994" customHeight="1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15" customHeight="1">
      <c r="A4" s="33" t="s">
        <v>3</v>
      </c>
      <c r="B4" s="29" t="s">
        <v>4</v>
      </c>
      <c r="C4" s="29" t="s">
        <v>17</v>
      </c>
      <c r="D4" s="29" t="s">
        <v>21</v>
      </c>
      <c r="E4" s="29"/>
      <c r="F4" s="29"/>
      <c r="G4" s="29" t="s">
        <v>5</v>
      </c>
      <c r="H4" s="29" t="s">
        <v>6</v>
      </c>
      <c r="I4" s="31" t="s">
        <v>7</v>
      </c>
      <c r="J4" s="29" t="s">
        <v>8</v>
      </c>
      <c r="K4" s="37" t="s">
        <v>9</v>
      </c>
      <c r="L4" s="38" t="s">
        <v>10</v>
      </c>
      <c r="M4" s="30" t="s">
        <v>11</v>
      </c>
      <c r="N4" s="30" t="s">
        <v>12</v>
      </c>
      <c r="O4" s="30" t="s">
        <v>13</v>
      </c>
      <c r="P4" s="30" t="s">
        <v>14</v>
      </c>
    </row>
    <row r="5" spans="1:16" ht="94.2" customHeight="1">
      <c r="A5" s="33"/>
      <c r="B5" s="29"/>
      <c r="C5" s="29"/>
      <c r="D5" s="26" t="s">
        <v>39</v>
      </c>
      <c r="E5" s="26" t="s">
        <v>40</v>
      </c>
      <c r="F5" s="26" t="s">
        <v>41</v>
      </c>
      <c r="G5" s="29"/>
      <c r="H5" s="29"/>
      <c r="I5" s="31"/>
      <c r="J5" s="29"/>
      <c r="K5" s="37"/>
      <c r="L5" s="38"/>
      <c r="M5" s="30"/>
      <c r="N5" s="30"/>
      <c r="O5" s="30"/>
      <c r="P5" s="30"/>
    </row>
    <row r="6" spans="1:16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10</v>
      </c>
      <c r="J6" s="7">
        <v>9</v>
      </c>
      <c r="K6" s="7">
        <v>10</v>
      </c>
      <c r="L6" s="7">
        <v>11</v>
      </c>
      <c r="M6" s="7">
        <v>12</v>
      </c>
      <c r="N6" s="7">
        <v>13</v>
      </c>
      <c r="O6" s="7">
        <v>14</v>
      </c>
      <c r="P6" s="7">
        <v>15</v>
      </c>
    </row>
    <row r="7" spans="1:16" ht="39.6">
      <c r="A7" s="8">
        <v>1</v>
      </c>
      <c r="B7" s="9" t="s">
        <v>38</v>
      </c>
      <c r="C7" s="9" t="s">
        <v>37</v>
      </c>
      <c r="D7" s="10">
        <v>400.4</v>
      </c>
      <c r="E7" s="10">
        <v>404.2</v>
      </c>
      <c r="F7" s="10">
        <v>401.36</v>
      </c>
      <c r="G7" s="11">
        <v>84</v>
      </c>
      <c r="H7" s="12" t="s">
        <v>18</v>
      </c>
      <c r="I7" s="13" t="e">
        <f>(((D7*G7)+(E7*G7)+(#REF!*G7)/(G7*3)))</f>
        <v>#REF!</v>
      </c>
      <c r="J7" s="13">
        <f t="shared" ref="J7" si="0">(D7+E7+F7)*1/3</f>
        <v>401.99</v>
      </c>
      <c r="K7" s="13">
        <f t="shared" ref="K7" si="1">STDEV(D7:F7)</f>
        <v>1.98</v>
      </c>
      <c r="L7" s="14">
        <f t="shared" ref="L7" si="2">K7/J7</f>
        <v>4.8999999999999998E-3</v>
      </c>
      <c r="M7" s="15">
        <f t="shared" ref="M7" si="3">J7</f>
        <v>401.99</v>
      </c>
      <c r="N7" s="15">
        <f t="shared" ref="N7" si="4">M7*G7</f>
        <v>33767.160000000003</v>
      </c>
      <c r="O7" s="10">
        <f t="shared" ref="O7" si="5">D7</f>
        <v>400.4</v>
      </c>
      <c r="P7" s="15">
        <f t="shared" ref="P7" si="6">O7*G7</f>
        <v>33633.599999999999</v>
      </c>
    </row>
    <row r="8" spans="1:16" ht="52.8">
      <c r="A8" s="8">
        <v>2</v>
      </c>
      <c r="B8" s="9" t="s">
        <v>30</v>
      </c>
      <c r="C8" s="9" t="s">
        <v>31</v>
      </c>
      <c r="D8" s="10">
        <v>221.1</v>
      </c>
      <c r="E8" s="10">
        <v>223.2</v>
      </c>
      <c r="F8" s="10">
        <v>221.63</v>
      </c>
      <c r="G8" s="11">
        <v>68</v>
      </c>
      <c r="H8" s="12" t="s">
        <v>18</v>
      </c>
      <c r="I8" s="13" t="e">
        <f>(((D8*G8)+(E8*G8)+(#REF!*G8)/(G8*3)))</f>
        <v>#REF!</v>
      </c>
      <c r="J8" s="13">
        <f t="shared" ref="J8:J13" si="7">(D8+E8+F8)*1/3</f>
        <v>221.98</v>
      </c>
      <c r="K8" s="13">
        <f t="shared" ref="K8:K13" si="8">STDEV(D8:F8)</f>
        <v>1.0900000000000001</v>
      </c>
      <c r="L8" s="14">
        <f t="shared" ref="L8:L13" si="9">K8/J8</f>
        <v>4.8999999999999998E-3</v>
      </c>
      <c r="M8" s="15">
        <f t="shared" ref="M8:M13" si="10">J8</f>
        <v>221.98</v>
      </c>
      <c r="N8" s="15">
        <f t="shared" ref="N8:N13" si="11">M8*G8</f>
        <v>15094.64</v>
      </c>
      <c r="O8" s="10">
        <f t="shared" ref="O8:O13" si="12">D8</f>
        <v>221.1</v>
      </c>
      <c r="P8" s="15">
        <f t="shared" ref="P8:P13" si="13">O8*G8</f>
        <v>15034.8</v>
      </c>
    </row>
    <row r="9" spans="1:16" ht="52.8">
      <c r="A9" s="8">
        <v>3</v>
      </c>
      <c r="B9" s="9" t="s">
        <v>30</v>
      </c>
      <c r="C9" s="9" t="s">
        <v>31</v>
      </c>
      <c r="D9" s="10">
        <v>50.38</v>
      </c>
      <c r="E9" s="10">
        <v>50.86</v>
      </c>
      <c r="F9" s="10">
        <v>50.5</v>
      </c>
      <c r="G9" s="11">
        <v>100</v>
      </c>
      <c r="H9" s="12" t="s">
        <v>18</v>
      </c>
      <c r="I9" s="13" t="e">
        <f>(((D9*G9)+(E9*G9)+(#REF!*G9)/(G9*3)))</f>
        <v>#REF!</v>
      </c>
      <c r="J9" s="13">
        <f t="shared" si="7"/>
        <v>50.58</v>
      </c>
      <c r="K9" s="13">
        <f t="shared" si="8"/>
        <v>0.25</v>
      </c>
      <c r="L9" s="14">
        <f t="shared" si="9"/>
        <v>4.8999999999999998E-3</v>
      </c>
      <c r="M9" s="15">
        <f t="shared" si="10"/>
        <v>50.58</v>
      </c>
      <c r="N9" s="15">
        <f t="shared" si="11"/>
        <v>5058</v>
      </c>
      <c r="O9" s="10">
        <f t="shared" si="12"/>
        <v>50.38</v>
      </c>
      <c r="P9" s="15">
        <f t="shared" si="13"/>
        <v>5038</v>
      </c>
    </row>
    <row r="10" spans="1:16" ht="52.8">
      <c r="A10" s="8">
        <v>4</v>
      </c>
      <c r="B10" s="9" t="s">
        <v>30</v>
      </c>
      <c r="C10" s="9" t="s">
        <v>27</v>
      </c>
      <c r="D10" s="10">
        <v>250.58</v>
      </c>
      <c r="E10" s="10">
        <v>252.96</v>
      </c>
      <c r="F10" s="10">
        <v>251.18</v>
      </c>
      <c r="G10" s="11">
        <v>150</v>
      </c>
      <c r="H10" s="12" t="s">
        <v>18</v>
      </c>
      <c r="I10" s="13" t="e">
        <f>(((D10*G10)+(E10*G10)+(#REF!*G10)/(G10*3)))</f>
        <v>#REF!</v>
      </c>
      <c r="J10" s="13">
        <f t="shared" si="7"/>
        <v>251.57</v>
      </c>
      <c r="K10" s="13">
        <f t="shared" si="8"/>
        <v>1.24</v>
      </c>
      <c r="L10" s="14">
        <f t="shared" si="9"/>
        <v>4.8999999999999998E-3</v>
      </c>
      <c r="M10" s="15">
        <f t="shared" si="10"/>
        <v>251.57</v>
      </c>
      <c r="N10" s="15">
        <f t="shared" si="11"/>
        <v>37735.5</v>
      </c>
      <c r="O10" s="10">
        <f t="shared" si="12"/>
        <v>250.58</v>
      </c>
      <c r="P10" s="15">
        <f t="shared" si="13"/>
        <v>37587</v>
      </c>
    </row>
    <row r="11" spans="1:16" ht="52.8">
      <c r="A11" s="8">
        <v>5</v>
      </c>
      <c r="B11" s="9" t="s">
        <v>30</v>
      </c>
      <c r="C11" s="9" t="s">
        <v>27</v>
      </c>
      <c r="D11" s="10">
        <v>134.31</v>
      </c>
      <c r="E11" s="10">
        <v>135.59</v>
      </c>
      <c r="F11" s="10">
        <v>134.63</v>
      </c>
      <c r="G11" s="11">
        <v>150</v>
      </c>
      <c r="H11" s="12" t="s">
        <v>18</v>
      </c>
      <c r="I11" s="13" t="e">
        <f>(((D11*G11)+(E11*G11)+(#REF!*G11)/(G11*3)))</f>
        <v>#REF!</v>
      </c>
      <c r="J11" s="13">
        <f t="shared" si="7"/>
        <v>134.84</v>
      </c>
      <c r="K11" s="13">
        <f t="shared" si="8"/>
        <v>0.67</v>
      </c>
      <c r="L11" s="14">
        <f t="shared" si="9"/>
        <v>5.0000000000000001E-3</v>
      </c>
      <c r="M11" s="15">
        <f t="shared" si="10"/>
        <v>134.84</v>
      </c>
      <c r="N11" s="15">
        <f t="shared" si="11"/>
        <v>20226</v>
      </c>
      <c r="O11" s="10">
        <f t="shared" si="12"/>
        <v>134.31</v>
      </c>
      <c r="P11" s="15">
        <f t="shared" si="13"/>
        <v>20146.5</v>
      </c>
    </row>
    <row r="12" spans="1:16" ht="52.8">
      <c r="A12" s="8">
        <v>6</v>
      </c>
      <c r="B12" s="9" t="s">
        <v>30</v>
      </c>
      <c r="C12" s="9" t="s">
        <v>27</v>
      </c>
      <c r="D12" s="10">
        <v>124.85</v>
      </c>
      <c r="E12" s="10">
        <v>126.04</v>
      </c>
      <c r="F12" s="10">
        <v>125.15</v>
      </c>
      <c r="G12" s="11">
        <v>100</v>
      </c>
      <c r="H12" s="12" t="s">
        <v>18</v>
      </c>
      <c r="I12" s="13" t="e">
        <f>(((D12*G12)+(E12*G12)+(#REF!*G12)/(G12*3)))</f>
        <v>#REF!</v>
      </c>
      <c r="J12" s="13">
        <f t="shared" si="7"/>
        <v>125.35</v>
      </c>
      <c r="K12" s="13">
        <f t="shared" si="8"/>
        <v>0.62</v>
      </c>
      <c r="L12" s="14">
        <f t="shared" si="9"/>
        <v>4.8999999999999998E-3</v>
      </c>
      <c r="M12" s="15">
        <f t="shared" si="10"/>
        <v>125.35</v>
      </c>
      <c r="N12" s="15">
        <f t="shared" si="11"/>
        <v>12535</v>
      </c>
      <c r="O12" s="10">
        <f t="shared" si="12"/>
        <v>124.85</v>
      </c>
      <c r="P12" s="15">
        <f t="shared" si="13"/>
        <v>12485</v>
      </c>
    </row>
    <row r="13" spans="1:16" ht="33" customHeight="1">
      <c r="A13" s="8">
        <v>7</v>
      </c>
      <c r="B13" s="9" t="s">
        <v>33</v>
      </c>
      <c r="C13" s="9" t="s">
        <v>34</v>
      </c>
      <c r="D13" s="10">
        <v>554.4</v>
      </c>
      <c r="E13" s="10">
        <v>559.66999999999996</v>
      </c>
      <c r="F13" s="10">
        <v>555.73</v>
      </c>
      <c r="G13" s="11">
        <v>36</v>
      </c>
      <c r="H13" s="12" t="s">
        <v>18</v>
      </c>
      <c r="I13" s="13" t="e">
        <f>(((D13*G13)+(E13*G13)+(#REF!*G13)/(G13*3)))</f>
        <v>#REF!</v>
      </c>
      <c r="J13" s="13">
        <f t="shared" si="7"/>
        <v>556.6</v>
      </c>
      <c r="K13" s="13">
        <f t="shared" si="8"/>
        <v>2.74</v>
      </c>
      <c r="L13" s="14">
        <f t="shared" si="9"/>
        <v>4.8999999999999998E-3</v>
      </c>
      <c r="M13" s="15">
        <f t="shared" si="10"/>
        <v>556.6</v>
      </c>
      <c r="N13" s="15">
        <f t="shared" si="11"/>
        <v>20037.599999999999</v>
      </c>
      <c r="O13" s="10">
        <f t="shared" si="12"/>
        <v>554.4</v>
      </c>
      <c r="P13" s="15">
        <f t="shared" si="13"/>
        <v>19958.400000000001</v>
      </c>
    </row>
    <row r="14" spans="1:16" ht="26.25" customHeight="1">
      <c r="A14" s="34" t="s">
        <v>15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6"/>
      <c r="N14" s="6">
        <f>SUM(N7:N13)</f>
        <v>144453.9</v>
      </c>
      <c r="O14" s="6"/>
      <c r="P14" s="21">
        <f>SUM(P7:P13)</f>
        <v>143883.29999999999</v>
      </c>
    </row>
    <row r="15" spans="1:16" ht="82.5" customHeight="1">
      <c r="A15" s="32" t="s">
        <v>16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</row>
    <row r="16" spans="1:16" ht="17.25" customHeight="1">
      <c r="A16" s="22" t="s">
        <v>19</v>
      </c>
      <c r="B16" s="16"/>
      <c r="C16" s="16"/>
      <c r="D16" s="17"/>
      <c r="E16" s="17"/>
      <c r="F16" s="17"/>
      <c r="G16" s="18"/>
      <c r="H16" s="18"/>
      <c r="I16" s="18"/>
      <c r="J16" s="18"/>
      <c r="K16" s="18"/>
      <c r="L16" s="18"/>
      <c r="M16" s="18"/>
      <c r="N16" s="18"/>
      <c r="O16" s="18"/>
      <c r="P16" s="18"/>
    </row>
    <row r="17" spans="1:16" ht="14.25" customHeight="1">
      <c r="A17" s="19"/>
      <c r="B17" s="16"/>
      <c r="C17" s="16"/>
      <c r="D17" s="17"/>
      <c r="E17" s="17"/>
      <c r="F17" s="17"/>
      <c r="G17" s="18"/>
      <c r="H17" s="18"/>
      <c r="I17" s="18"/>
      <c r="J17" s="18"/>
      <c r="K17" s="18"/>
      <c r="L17" s="18"/>
      <c r="M17" s="18"/>
      <c r="N17" s="18"/>
      <c r="O17" s="18"/>
      <c r="P17" s="18"/>
    </row>
    <row r="18" spans="1:16" ht="12" customHeight="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</row>
    <row r="19" spans="1:16">
      <c r="A19" s="1" t="s">
        <v>20</v>
      </c>
      <c r="B19" s="16"/>
      <c r="C19" s="16"/>
      <c r="D19" s="17"/>
      <c r="E19" s="17"/>
      <c r="F19" s="17"/>
      <c r="G19" s="17"/>
      <c r="H19" s="16"/>
      <c r="I19" s="17"/>
      <c r="J19" s="17"/>
      <c r="K19" s="17"/>
      <c r="L19" s="20"/>
      <c r="M19" s="17"/>
      <c r="N19" s="17"/>
      <c r="O19" s="17"/>
      <c r="P19" s="17"/>
    </row>
  </sheetData>
  <mergeCells count="19">
    <mergeCell ref="A15:P15"/>
    <mergeCell ref="A4:A5"/>
    <mergeCell ref="B4:B5"/>
    <mergeCell ref="C4:C5"/>
    <mergeCell ref="A14:M14"/>
    <mergeCell ref="A1:P1"/>
    <mergeCell ref="A2:P2"/>
    <mergeCell ref="A3:P3"/>
    <mergeCell ref="D4:F4"/>
    <mergeCell ref="M4:M5"/>
    <mergeCell ref="N4:N5"/>
    <mergeCell ref="O4:O5"/>
    <mergeCell ref="P4:P5"/>
    <mergeCell ref="G4:G5"/>
    <mergeCell ref="H4:H5"/>
    <mergeCell ref="I4:I5"/>
    <mergeCell ref="J4:J5"/>
    <mergeCell ref="K4:K5"/>
    <mergeCell ref="L4:L5"/>
  </mergeCells>
  <pageMargins left="0.39370078740157483" right="0.39370078740157483" top="0.39370078740157483" bottom="0.39370078740157483" header="0" footer="0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5:C12"/>
  <sheetViews>
    <sheetView workbookViewId="0">
      <selection activeCell="A5" sqref="A5:B12"/>
    </sheetView>
  </sheetViews>
  <sheetFormatPr defaultRowHeight="14.4"/>
  <sheetData>
    <row r="5" spans="1:3" ht="72.599999999999994" thickBot="1">
      <c r="A5" s="23" t="s">
        <v>22</v>
      </c>
      <c r="B5" s="23" t="s">
        <v>23</v>
      </c>
      <c r="C5" s="24"/>
    </row>
    <row r="6" spans="1:3" ht="53.25" customHeight="1">
      <c r="A6" s="25" t="s">
        <v>24</v>
      </c>
      <c r="B6" s="25" t="s">
        <v>25</v>
      </c>
      <c r="C6" s="24"/>
    </row>
    <row r="7" spans="1:3" ht="72.599999999999994" thickBot="1">
      <c r="A7" s="23" t="s">
        <v>26</v>
      </c>
      <c r="B7" s="23" t="s">
        <v>27</v>
      </c>
      <c r="C7" s="24"/>
    </row>
    <row r="8" spans="1:3" ht="84.6" thickBot="1">
      <c r="A8" s="23" t="s">
        <v>28</v>
      </c>
      <c r="B8" s="23" t="s">
        <v>29</v>
      </c>
      <c r="C8" s="24"/>
    </row>
    <row r="9" spans="1:3" ht="96.6" thickBot="1">
      <c r="A9" s="23" t="s">
        <v>30</v>
      </c>
      <c r="B9" s="23" t="s">
        <v>31</v>
      </c>
      <c r="C9" s="24"/>
    </row>
    <row r="10" spans="1:3" ht="48.6" thickBot="1">
      <c r="A10" s="23" t="s">
        <v>32</v>
      </c>
      <c r="B10" s="23" t="s">
        <v>23</v>
      </c>
      <c r="C10" s="24"/>
    </row>
    <row r="11" spans="1:3" ht="60.6" thickBot="1">
      <c r="A11" s="23" t="s">
        <v>33</v>
      </c>
      <c r="B11" s="23" t="s">
        <v>34</v>
      </c>
      <c r="C11" s="24"/>
    </row>
    <row r="12" spans="1:3" ht="72.599999999999994" thickBot="1">
      <c r="A12" s="23" t="s">
        <v>35</v>
      </c>
      <c r="B12" s="23" t="s">
        <v>36</v>
      </c>
      <c r="C12" s="2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</vt:lpstr>
      <vt:lpstr>Лист1</vt:lpstr>
      <vt:lpstr>НМЦК!Print_Area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2026-04-23T08:21:49Z</cp:lastPrinted>
  <dcterms:created xsi:type="dcterms:W3CDTF">2011-08-15T06:57:36Z</dcterms:created>
  <dcterms:modified xsi:type="dcterms:W3CDTF">2026-04-30T06:38:24Z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1049-11.2.0.10443</vt:lpwstr>
  </property>
  <property fmtid="{D5CDD505-2E9C-101B-9397-08002B2CF9AE}" pid="3" name="ICV">
    <vt:lpwstr>F4AA983DFBBB45AFA449F95D9D0C33CE</vt:lpwstr>
  </property>
</Properties>
</file>