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7D20F71A-1AE9-42C4-B691-276DFD5632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_FilterDatabase" localSheetId="0" hidden="1">Лист1!$A$8:$J$32</definedName>
    <definedName name="OLE_LINK3" localSheetId="0">Лист1!#REF!</definedName>
    <definedName name="OLE_LINK6" localSheetId="0">Лист1!#REF!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0" i="1" l="1"/>
  <c r="I30" i="1"/>
  <c r="J30" i="1"/>
  <c r="H29" i="1"/>
  <c r="I29" i="1"/>
  <c r="J29" i="1" s="1"/>
  <c r="H28" i="1"/>
  <c r="I28" i="1"/>
  <c r="J28" i="1"/>
  <c r="H25" i="1"/>
  <c r="I25" i="1"/>
  <c r="J25" i="1" s="1"/>
  <c r="H24" i="1"/>
  <c r="I24" i="1"/>
  <c r="J24" i="1" s="1"/>
  <c r="H22" i="1"/>
  <c r="I22" i="1"/>
  <c r="J22" i="1" s="1"/>
  <c r="H20" i="1"/>
  <c r="I20" i="1"/>
  <c r="J20" i="1" s="1"/>
  <c r="H26" i="1"/>
  <c r="H27" i="1"/>
  <c r="I27" i="1"/>
  <c r="J27" i="1" s="1"/>
  <c r="I26" i="1"/>
  <c r="J26" i="1" s="1"/>
  <c r="H15" i="1"/>
  <c r="I15" i="1"/>
  <c r="J15" i="1" s="1"/>
  <c r="I31" i="1"/>
  <c r="J31" i="1" s="1"/>
  <c r="H31" i="1"/>
  <c r="I21" i="1"/>
  <c r="J21" i="1" s="1"/>
  <c r="H21" i="1"/>
  <c r="I23" i="1"/>
  <c r="J23" i="1" s="1"/>
  <c r="H23" i="1"/>
  <c r="I17" i="1"/>
  <c r="J17" i="1" s="1"/>
  <c r="H17" i="1"/>
  <c r="I19" i="1"/>
  <c r="J19" i="1" s="1"/>
  <c r="H19" i="1"/>
  <c r="I12" i="1"/>
  <c r="J12" i="1" s="1"/>
  <c r="H12" i="1"/>
  <c r="I11" i="1"/>
  <c r="J11" i="1" s="1"/>
  <c r="H11" i="1"/>
  <c r="I10" i="1"/>
  <c r="J10" i="1" s="1"/>
  <c r="H10" i="1"/>
  <c r="I9" i="1"/>
  <c r="J9" i="1" s="1"/>
  <c r="H9" i="1"/>
  <c r="I13" i="1"/>
  <c r="J13" i="1" s="1"/>
  <c r="H13" i="1"/>
  <c r="I14" i="1"/>
  <c r="J14" i="1" s="1"/>
  <c r="H14" i="1"/>
  <c r="I16" i="1"/>
  <c r="J16" i="1" s="1"/>
  <c r="H16" i="1"/>
  <c r="I18" i="1"/>
  <c r="J18" i="1" s="1"/>
  <c r="H18" i="1"/>
  <c r="J32" i="1" l="1"/>
  <c r="C6" i="1" s="1"/>
</calcChain>
</file>

<file path=xl/sharedStrings.xml><?xml version="1.0" encoding="utf-8"?>
<sst xmlns="http://schemas.openxmlformats.org/spreadsheetml/2006/main" count="67" uniqueCount="45">
  <si>
    <t>№ п/п</t>
  </si>
  <si>
    <t>Наименование</t>
  </si>
  <si>
    <t>Кол-во</t>
  </si>
  <si>
    <t>НМЦК</t>
  </si>
  <si>
    <t>Ед.изм</t>
  </si>
  <si>
    <t>Коэффициент вариации</t>
  </si>
  <si>
    <t>ОБОСНОВАНИЕ И РАСЧЕТ ЦЕНЫ КОНТРАКТА</t>
  </si>
  <si>
    <t>Обоснование и расчет (определение) НМЦК</t>
  </si>
  <si>
    <t>Основные характеристики объекта
закупки</t>
  </si>
  <si>
    <t>Используемый метод определения
НМЦК с обоснованием:</t>
  </si>
  <si>
    <t>Метод сопоставимых рыночных цен (анализа рынка) как приоритетный; доступна информация о рыночных ценах на идентичные товары; для товара имеется функционирующий рынок</t>
  </si>
  <si>
    <t xml:space="preserve">Определяя НМЦК, Заказчик исходит из необходимости достижения целей обеспечения государственных нужд.
Проведенный анализ рынка показал наличие предложений, соответствующих установленным требованиям к товарам по определенным параметрам. Кроме того, выявлены конкретные товары, как полностью, так и частично удовлетворяющие установленным Заказчиком требованиям. Заказчиком, для расчета НМЦК принимается товар, наиболее полно удовлетворяющий потребностям Заказчика.  
В целях получения ценовой информации в отношении товаров, Заказчиком
- направлены запросы потенциальным поставщикам о предоставлении ценовой информации
- осуществлен сбор и анализ общедоступной информации, содержащейся в предложениях, обращенных к неопределенному кругу лиц, в том числе признаваемых в соответствии с гражданским законодательством публичными офертами
- осуществлен сбор и анализ общедоступной информации о ценах товаров, содержащейся в официальных источниках информации уполномоченных государственных органов
Коэффициент вариации, определенный в соответствии с п. 3.20 Методических рекомендаций, утвержденных Приказом Минэкономразвития России от 02.10.2013 №567, не превышает 33%. Совокупность значений принимается однородной. </t>
  </si>
  <si>
    <t>Таким образом, НМЦК составляет (руб.)</t>
  </si>
  <si>
    <t xml:space="preserve">И.О Директора ГБОУ                                                     СОШ № 99 «СТАРТ»                                                                                                                                                                 </t>
  </si>
  <si>
    <t xml:space="preserve">Расчет начальная (максимальная) цена контракта  произведен по наименьшему коммерческому предложению </t>
  </si>
  <si>
    <r>
      <rPr>
        <b/>
        <sz val="10"/>
        <color theme="1"/>
        <rFont val="Times New Roman"/>
        <family val="1"/>
        <charset val="204"/>
      </rPr>
      <t>Min</t>
    </r>
    <r>
      <rPr>
        <sz val="10"/>
        <color theme="1"/>
        <rFont val="Times New Roman"/>
        <family val="1"/>
        <charset val="204"/>
      </rPr>
      <t xml:space="preserve"> предложенная цена за ед., руб.</t>
    </r>
  </si>
  <si>
    <t>Майская Т.А</t>
  </si>
  <si>
    <t>Осмотр врача-дерматовенеролога (RW,Gn)</t>
  </si>
  <si>
    <t>Исследование крови на сифилис</t>
  </si>
  <si>
    <t>Мазки на гонорею</t>
  </si>
  <si>
    <t>Осмотр врачом терапевтом c заключением председателя врачебной комиссии</t>
  </si>
  <si>
    <t>Осмотр врачом психиатром-наркологом</t>
  </si>
  <si>
    <t>Осмотр врачом неврологом</t>
  </si>
  <si>
    <t>Осмотр врачом отоларингологом</t>
  </si>
  <si>
    <t>Стоматолога (справка)</t>
  </si>
  <si>
    <t>Осмотр гинеколога</t>
  </si>
  <si>
    <t xml:space="preserve">Электрокардиограмма </t>
  </si>
  <si>
    <t>Клинический анализ крови</t>
  </si>
  <si>
    <t>Клинический анализ мочи</t>
  </si>
  <si>
    <t>Исследование уровня холестерина в крови</t>
  </si>
  <si>
    <t>Исследование уровня глюкозы в крови</t>
  </si>
  <si>
    <t>Исследование на энтеробиоз</t>
  </si>
  <si>
    <t>Цитологическое и бактериологическое исследование мазков из цервикального канала шейки матки</t>
  </si>
  <si>
    <t>УЗИ органов малого таза</t>
  </si>
  <si>
    <t>Маммография 1 раз в 2 года для женщин после 40 лет</t>
  </si>
  <si>
    <t>Измерение внутриглазного давления (для работников после 40 лет)</t>
  </si>
  <si>
    <t>Оформление ЛМК (личная медицинская книжка) с голографической защитой</t>
  </si>
  <si>
    <t>Профессиональная гигиеническая подготовка (в заочной форме) с последующей аттестацией</t>
  </si>
  <si>
    <t>Регистрация заключительного акта в центре профпатологии</t>
  </si>
  <si>
    <t>ЧЕЛ</t>
  </si>
  <si>
    <t>Оказание услуг по проведению обязательных предварительных и периодических медицинских осмотров работников ГБОУ школа № 99 «СТАРТ» Петроградского района Санкт-Петербурга, лабораторных исследований и сан.минимума сотрудников Заказчика в 2026 году</t>
  </si>
  <si>
    <t>Коммерческое предложение №1  вх 54.1 о от 23.04.2026</t>
  </si>
  <si>
    <t>Коммерческое предложение №2  вх 53.2 о от 23.04.2426</t>
  </si>
  <si>
    <t>Коммерческое предложение №3  вх 54.3 о от 24.04.2026</t>
  </si>
  <si>
    <t>Исследование на гельминтозы (соскоб на энтеробиоз, исследование кала на я/г и простейшие)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</si>
</sst>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8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10" fontId="6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4" fontId="7" fillId="0" borderId="0" xfId="0" applyNumberFormat="1" applyFont="1"/>
    <xf numFmtId="3" fontId="7" fillId="0" borderId="0" xfId="0" applyNumberFormat="1" applyFont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3" fillId="0" borderId="1" xfId="0" applyFont="1" applyBorder="1" applyAlignment="1">
      <alignment horizontal="left" wrapText="1"/>
    </xf>
    <xf numFmtId="4" fontId="4" fillId="0" borderId="1" xfId="0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wrapText="1"/>
    </xf>
  </cellXfs>
  <cellStyles count="1">
    <cellStyle name="Обычный" xfId="0" builtinId="0"/>
  </cellStyles>
  <dxfs count="13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5"/>
  <sheetViews>
    <sheetView tabSelected="1" topLeftCell="A16" workbookViewId="0">
      <selection activeCell="B31" sqref="B31"/>
    </sheetView>
  </sheetViews>
  <sheetFormatPr defaultRowHeight="15" x14ac:dyDescent="0.25"/>
  <cols>
    <col min="1" max="1" width="6.42578125" bestFit="1" customWidth="1"/>
    <col min="2" max="2" width="44.42578125" style="2" customWidth="1"/>
    <col min="3" max="3" width="10.140625" style="2" bestFit="1" customWidth="1"/>
    <col min="4" max="4" width="7.28515625" style="5" bestFit="1" customWidth="1"/>
    <col min="5" max="5" width="13.140625" customWidth="1"/>
    <col min="6" max="6" width="13.28515625" style="1" customWidth="1"/>
    <col min="7" max="7" width="13" customWidth="1"/>
    <col min="8" max="8" width="15" customWidth="1"/>
    <col min="9" max="9" width="15.85546875" style="3" customWidth="1"/>
    <col min="10" max="10" width="12.5703125" customWidth="1"/>
    <col min="11" max="11" width="5" customWidth="1"/>
    <col min="15" max="15" width="11" customWidth="1"/>
  </cols>
  <sheetData>
    <row r="1" spans="1:10" x14ac:dyDescent="0.25">
      <c r="A1" s="29" t="s">
        <v>6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x14ac:dyDescent="0.25">
      <c r="A2" s="29"/>
      <c r="B2" s="29"/>
      <c r="C2" s="29"/>
      <c r="D2" s="29"/>
      <c r="E2" s="29"/>
      <c r="F2" s="29"/>
      <c r="G2" s="29"/>
      <c r="H2" s="29"/>
      <c r="I2" s="29"/>
      <c r="J2" s="29"/>
    </row>
    <row r="3" spans="1:10" s="6" customFormat="1" ht="48.75" customHeight="1" x14ac:dyDescent="0.25">
      <c r="A3" s="36" t="s">
        <v>8</v>
      </c>
      <c r="B3" s="36"/>
      <c r="C3" s="37" t="s">
        <v>40</v>
      </c>
      <c r="D3" s="37"/>
      <c r="E3" s="37"/>
      <c r="F3" s="37"/>
      <c r="G3" s="37"/>
      <c r="H3" s="37"/>
      <c r="I3" s="37"/>
      <c r="J3" s="37"/>
    </row>
    <row r="4" spans="1:10" s="6" customFormat="1" ht="26.25" customHeight="1" x14ac:dyDescent="0.2">
      <c r="A4" s="36" t="s">
        <v>9</v>
      </c>
      <c r="B4" s="36"/>
      <c r="C4" s="30" t="s">
        <v>10</v>
      </c>
      <c r="D4" s="30"/>
      <c r="E4" s="30"/>
      <c r="F4" s="30"/>
      <c r="G4" s="30"/>
      <c r="H4" s="30"/>
      <c r="I4" s="30"/>
      <c r="J4" s="30"/>
    </row>
    <row r="5" spans="1:10" s="6" customFormat="1" ht="166.5" customHeight="1" x14ac:dyDescent="0.2">
      <c r="A5" s="36" t="s">
        <v>7</v>
      </c>
      <c r="B5" s="36"/>
      <c r="C5" s="30" t="s">
        <v>11</v>
      </c>
      <c r="D5" s="30"/>
      <c r="E5" s="30"/>
      <c r="F5" s="30"/>
      <c r="G5" s="30"/>
      <c r="H5" s="30"/>
      <c r="I5" s="30"/>
      <c r="J5" s="30"/>
    </row>
    <row r="6" spans="1:10" s="6" customFormat="1" ht="15" customHeight="1" x14ac:dyDescent="0.2">
      <c r="A6" s="33" t="s">
        <v>12</v>
      </c>
      <c r="B6" s="34"/>
      <c r="C6" s="31">
        <f>J32</f>
        <v>352050</v>
      </c>
      <c r="D6" s="32"/>
      <c r="E6" s="32"/>
      <c r="F6" s="32"/>
      <c r="G6" s="32"/>
      <c r="H6" s="32"/>
      <c r="I6" s="32"/>
      <c r="J6" s="32"/>
    </row>
    <row r="7" spans="1:10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</row>
    <row r="8" spans="1:10" ht="87.75" customHeight="1" thickBot="1" x14ac:dyDescent="0.3">
      <c r="A8" s="11" t="s">
        <v>0</v>
      </c>
      <c r="B8" s="11" t="s">
        <v>1</v>
      </c>
      <c r="C8" s="11" t="s">
        <v>4</v>
      </c>
      <c r="D8" s="11" t="s">
        <v>2</v>
      </c>
      <c r="E8" s="9" t="s">
        <v>41</v>
      </c>
      <c r="F8" s="9" t="s">
        <v>42</v>
      </c>
      <c r="G8" s="9" t="s">
        <v>43</v>
      </c>
      <c r="H8" s="11" t="s">
        <v>5</v>
      </c>
      <c r="I8" s="7" t="s">
        <v>15</v>
      </c>
      <c r="J8" s="11" t="s">
        <v>3</v>
      </c>
    </row>
    <row r="9" spans="1:10" ht="36" customHeight="1" thickBot="1" x14ac:dyDescent="0.3">
      <c r="A9" s="11">
        <v>1</v>
      </c>
      <c r="B9" s="24" t="s">
        <v>17</v>
      </c>
      <c r="C9" s="7" t="s">
        <v>39</v>
      </c>
      <c r="D9" s="26">
        <v>86</v>
      </c>
      <c r="E9" s="21">
        <v>230</v>
      </c>
      <c r="F9" s="21">
        <v>234</v>
      </c>
      <c r="G9" s="22">
        <v>240</v>
      </c>
      <c r="H9" s="12">
        <f t="shared" ref="H9:H12" si="0">STDEVA(E9:G9)/(SUM(E9:G9)/COUNTIF(E9:G9,"&gt;0"))</f>
        <v>2.1448393282019178E-2</v>
      </c>
      <c r="I9" s="13">
        <f t="shared" ref="I9:I12" si="1">MIN(E9:G9)</f>
        <v>230</v>
      </c>
      <c r="J9" s="13">
        <f t="shared" ref="J9:J12" si="2">I9*D9</f>
        <v>19780</v>
      </c>
    </row>
    <row r="10" spans="1:10" ht="39" customHeight="1" thickBot="1" x14ac:dyDescent="0.3">
      <c r="A10" s="11">
        <v>2</v>
      </c>
      <c r="B10" s="25" t="s">
        <v>18</v>
      </c>
      <c r="C10" s="23" t="s">
        <v>39</v>
      </c>
      <c r="D10" s="27">
        <v>86</v>
      </c>
      <c r="E10" s="21">
        <v>100</v>
      </c>
      <c r="F10" s="21">
        <v>100</v>
      </c>
      <c r="G10" s="22">
        <v>110</v>
      </c>
      <c r="H10" s="12">
        <f t="shared" si="0"/>
        <v>5.5872606695770231E-2</v>
      </c>
      <c r="I10" s="13">
        <f t="shared" si="1"/>
        <v>100</v>
      </c>
      <c r="J10" s="13">
        <f t="shared" si="2"/>
        <v>8600</v>
      </c>
    </row>
    <row r="11" spans="1:10" ht="39" customHeight="1" thickBot="1" x14ac:dyDescent="0.3">
      <c r="A11" s="11">
        <v>3</v>
      </c>
      <c r="B11" s="25" t="s">
        <v>19</v>
      </c>
      <c r="C11" s="23" t="s">
        <v>39</v>
      </c>
      <c r="D11" s="27">
        <v>86</v>
      </c>
      <c r="E11" s="21">
        <v>100</v>
      </c>
      <c r="F11" s="21">
        <v>105</v>
      </c>
      <c r="G11" s="22">
        <v>110</v>
      </c>
      <c r="H11" s="12">
        <f t="shared" si="0"/>
        <v>4.7619047619047616E-2</v>
      </c>
      <c r="I11" s="13">
        <f t="shared" si="1"/>
        <v>100</v>
      </c>
      <c r="J11" s="13">
        <f t="shared" si="2"/>
        <v>8600</v>
      </c>
    </row>
    <row r="12" spans="1:10" ht="49.5" customHeight="1" thickBot="1" x14ac:dyDescent="0.3">
      <c r="A12" s="11">
        <v>4</v>
      </c>
      <c r="B12" s="25" t="s">
        <v>44</v>
      </c>
      <c r="C12" s="23" t="s">
        <v>39</v>
      </c>
      <c r="D12" s="27">
        <v>86</v>
      </c>
      <c r="E12" s="21">
        <v>220</v>
      </c>
      <c r="F12" s="21">
        <v>225</v>
      </c>
      <c r="G12" s="22">
        <v>230</v>
      </c>
      <c r="H12" s="12">
        <f t="shared" si="0"/>
        <v>2.2222222222222223E-2</v>
      </c>
      <c r="I12" s="13">
        <f t="shared" si="1"/>
        <v>220</v>
      </c>
      <c r="J12" s="13">
        <f t="shared" si="2"/>
        <v>18920</v>
      </c>
    </row>
    <row r="13" spans="1:10" ht="35.25" customHeight="1" thickBot="1" x14ac:dyDescent="0.3">
      <c r="A13" s="11">
        <v>5</v>
      </c>
      <c r="B13" s="25" t="s">
        <v>20</v>
      </c>
      <c r="C13" s="23" t="s">
        <v>39</v>
      </c>
      <c r="D13" s="27">
        <v>86</v>
      </c>
      <c r="E13" s="21">
        <v>280</v>
      </c>
      <c r="F13" s="21">
        <v>280</v>
      </c>
      <c r="G13" s="22">
        <v>280</v>
      </c>
      <c r="H13" s="12">
        <f t="shared" ref="H13" si="3">STDEVA(E13:G13)/(SUM(E13:G13)/COUNTIF(E13:G13,"&gt;0"))</f>
        <v>0</v>
      </c>
      <c r="I13" s="13">
        <f t="shared" ref="I13" si="4">MIN(E13:G13)</f>
        <v>280</v>
      </c>
      <c r="J13" s="13">
        <f t="shared" ref="J13" si="5">I13*D13</f>
        <v>24080</v>
      </c>
    </row>
    <row r="14" spans="1:10" ht="41.25" customHeight="1" thickBot="1" x14ac:dyDescent="0.3">
      <c r="A14" s="11">
        <v>6</v>
      </c>
      <c r="B14" s="25" t="s">
        <v>21</v>
      </c>
      <c r="C14" s="23" t="s">
        <v>39</v>
      </c>
      <c r="D14" s="27">
        <v>86</v>
      </c>
      <c r="E14" s="21">
        <v>250</v>
      </c>
      <c r="F14" s="21">
        <v>260</v>
      </c>
      <c r="G14" s="22">
        <v>270</v>
      </c>
      <c r="H14" s="12">
        <f t="shared" ref="H14:H15" si="6">STDEVA(E14:G14)/(SUM(E14:G14)/COUNTIF(E14:G14,"&gt;0"))</f>
        <v>3.8461538461538464E-2</v>
      </c>
      <c r="I14" s="13">
        <f t="shared" ref="I14:I15" si="7">MIN(E14:G14)</f>
        <v>250</v>
      </c>
      <c r="J14" s="13">
        <f t="shared" ref="J14:J15" si="8">I14*D14</f>
        <v>21500</v>
      </c>
    </row>
    <row r="15" spans="1:10" ht="41.25" customHeight="1" thickBot="1" x14ac:dyDescent="0.3">
      <c r="A15" s="11">
        <v>7</v>
      </c>
      <c r="B15" s="25" t="s">
        <v>22</v>
      </c>
      <c r="C15" s="23" t="s">
        <v>39</v>
      </c>
      <c r="D15" s="27">
        <v>86</v>
      </c>
      <c r="E15" s="21">
        <v>180</v>
      </c>
      <c r="F15" s="21">
        <v>185</v>
      </c>
      <c r="G15" s="22">
        <v>190</v>
      </c>
      <c r="H15" s="12">
        <f t="shared" si="6"/>
        <v>2.7027027027027029E-2</v>
      </c>
      <c r="I15" s="13">
        <f t="shared" si="7"/>
        <v>180</v>
      </c>
      <c r="J15" s="13">
        <f t="shared" si="8"/>
        <v>15480</v>
      </c>
    </row>
    <row r="16" spans="1:10" ht="27" customHeight="1" thickBot="1" x14ac:dyDescent="0.3">
      <c r="A16" s="11">
        <v>8</v>
      </c>
      <c r="B16" s="25" t="s">
        <v>23</v>
      </c>
      <c r="C16" s="23" t="s">
        <v>39</v>
      </c>
      <c r="D16" s="27">
        <v>86</v>
      </c>
      <c r="E16" s="21">
        <v>180</v>
      </c>
      <c r="F16" s="21">
        <v>185</v>
      </c>
      <c r="G16" s="22">
        <v>190</v>
      </c>
      <c r="H16" s="12">
        <f t="shared" ref="H16:H17" si="9">STDEVA(E16:G16)/(SUM(E16:G16)/COUNTIF(E16:G16,"&gt;0"))</f>
        <v>2.7027027027027029E-2</v>
      </c>
      <c r="I16" s="13">
        <f t="shared" ref="I16:I17" si="10">MIN(E16:G16)</f>
        <v>180</v>
      </c>
      <c r="J16" s="13">
        <f t="shared" ref="J16:J17" si="11">I16*D16</f>
        <v>15480</v>
      </c>
    </row>
    <row r="17" spans="1:11" ht="27" customHeight="1" thickBot="1" x14ac:dyDescent="0.3">
      <c r="A17" s="11">
        <v>9</v>
      </c>
      <c r="B17" s="25" t="s">
        <v>24</v>
      </c>
      <c r="C17" s="23" t="s">
        <v>39</v>
      </c>
      <c r="D17" s="27">
        <v>86</v>
      </c>
      <c r="E17" s="21">
        <v>150</v>
      </c>
      <c r="F17" s="21">
        <v>150</v>
      </c>
      <c r="G17" s="22">
        <v>150</v>
      </c>
      <c r="H17" s="12">
        <f t="shared" si="9"/>
        <v>0</v>
      </c>
      <c r="I17" s="13">
        <f t="shared" si="10"/>
        <v>150</v>
      </c>
      <c r="J17" s="13">
        <f t="shared" si="11"/>
        <v>12900</v>
      </c>
    </row>
    <row r="18" spans="1:11" ht="27" customHeight="1" thickBot="1" x14ac:dyDescent="0.3">
      <c r="A18" s="11">
        <v>10</v>
      </c>
      <c r="B18" s="25" t="s">
        <v>25</v>
      </c>
      <c r="C18" s="23" t="s">
        <v>39</v>
      </c>
      <c r="D18" s="27">
        <v>71</v>
      </c>
      <c r="E18" s="21">
        <v>280</v>
      </c>
      <c r="F18" s="21">
        <v>285</v>
      </c>
      <c r="G18" s="22">
        <v>290</v>
      </c>
      <c r="H18" s="12">
        <f t="shared" ref="H18:H30" si="12">STDEVA(E18:G18)/(SUM(E18:G18)/COUNTIF(E18:G18,"&gt;0"))</f>
        <v>1.7543859649122806E-2</v>
      </c>
      <c r="I18" s="13">
        <f t="shared" ref="I18:I30" si="13">MIN(E18:G18)</f>
        <v>280</v>
      </c>
      <c r="J18" s="13">
        <f t="shared" ref="J18:J30" si="14">I18*D18</f>
        <v>19880</v>
      </c>
    </row>
    <row r="19" spans="1:11" ht="27" customHeight="1" thickBot="1" x14ac:dyDescent="0.3">
      <c r="A19" s="11">
        <v>11</v>
      </c>
      <c r="B19" s="25" t="s">
        <v>26</v>
      </c>
      <c r="C19" s="23" t="s">
        <v>39</v>
      </c>
      <c r="D19" s="27">
        <v>86</v>
      </c>
      <c r="E19" s="21">
        <v>250</v>
      </c>
      <c r="F19" s="21">
        <v>260</v>
      </c>
      <c r="G19" s="22">
        <v>260</v>
      </c>
      <c r="H19" s="12">
        <f t="shared" si="12"/>
        <v>2.2494166332063342E-2</v>
      </c>
      <c r="I19" s="13">
        <f t="shared" si="13"/>
        <v>250</v>
      </c>
      <c r="J19" s="13">
        <f t="shared" si="14"/>
        <v>21500</v>
      </c>
    </row>
    <row r="20" spans="1:11" ht="27" customHeight="1" thickBot="1" x14ac:dyDescent="0.3">
      <c r="A20" s="11">
        <v>12</v>
      </c>
      <c r="B20" s="25" t="s">
        <v>27</v>
      </c>
      <c r="C20" s="23" t="s">
        <v>39</v>
      </c>
      <c r="D20" s="27">
        <v>86</v>
      </c>
      <c r="E20" s="21">
        <v>160</v>
      </c>
      <c r="F20" s="21">
        <v>160</v>
      </c>
      <c r="G20" s="22">
        <v>160</v>
      </c>
      <c r="H20" s="12">
        <f t="shared" si="12"/>
        <v>0</v>
      </c>
      <c r="I20" s="13">
        <f t="shared" si="13"/>
        <v>160</v>
      </c>
      <c r="J20" s="13">
        <f t="shared" si="14"/>
        <v>13760</v>
      </c>
    </row>
    <row r="21" spans="1:11" ht="27" customHeight="1" thickBot="1" x14ac:dyDescent="0.3">
      <c r="A21" s="11">
        <v>13</v>
      </c>
      <c r="B21" s="25" t="s">
        <v>28</v>
      </c>
      <c r="C21" s="23" t="s">
        <v>39</v>
      </c>
      <c r="D21" s="27">
        <v>86</v>
      </c>
      <c r="E21" s="21">
        <v>150</v>
      </c>
      <c r="F21" s="21">
        <v>155</v>
      </c>
      <c r="G21" s="22">
        <v>160</v>
      </c>
      <c r="H21" s="12">
        <f t="shared" ref="H21:H22" si="15">STDEVA(E21:G21)/(SUM(E21:G21)/COUNTIF(E21:G21,"&gt;0"))</f>
        <v>3.2258064516129031E-2</v>
      </c>
      <c r="I21" s="13">
        <f t="shared" ref="I21:I22" si="16">MIN(E21:G21)</f>
        <v>150</v>
      </c>
      <c r="J21" s="13">
        <f t="shared" ref="J21:J22" si="17">I21*D21</f>
        <v>12900</v>
      </c>
    </row>
    <row r="22" spans="1:11" ht="27" customHeight="1" thickBot="1" x14ac:dyDescent="0.3">
      <c r="A22" s="11">
        <v>14</v>
      </c>
      <c r="B22" s="25" t="s">
        <v>29</v>
      </c>
      <c r="C22" s="23" t="s">
        <v>39</v>
      </c>
      <c r="D22" s="27">
        <v>86</v>
      </c>
      <c r="E22" s="21">
        <v>120</v>
      </c>
      <c r="F22" s="21">
        <v>125</v>
      </c>
      <c r="G22" s="22">
        <v>130</v>
      </c>
      <c r="H22" s="12">
        <f t="shared" si="15"/>
        <v>0.04</v>
      </c>
      <c r="I22" s="13">
        <f t="shared" si="16"/>
        <v>120</v>
      </c>
      <c r="J22" s="13">
        <f t="shared" si="17"/>
        <v>10320</v>
      </c>
    </row>
    <row r="23" spans="1:11" ht="27" customHeight="1" thickBot="1" x14ac:dyDescent="0.3">
      <c r="A23" s="11">
        <v>15</v>
      </c>
      <c r="B23" s="25" t="s">
        <v>30</v>
      </c>
      <c r="C23" s="23" t="s">
        <v>39</v>
      </c>
      <c r="D23" s="27">
        <v>86</v>
      </c>
      <c r="E23" s="21">
        <v>120</v>
      </c>
      <c r="F23" s="21">
        <v>125</v>
      </c>
      <c r="G23" s="22">
        <v>130</v>
      </c>
      <c r="H23" s="12">
        <f t="shared" si="12"/>
        <v>0.04</v>
      </c>
      <c r="I23" s="13">
        <f t="shared" si="13"/>
        <v>120</v>
      </c>
      <c r="J23" s="13">
        <f t="shared" si="14"/>
        <v>10320</v>
      </c>
    </row>
    <row r="24" spans="1:11" ht="27" customHeight="1" thickBot="1" x14ac:dyDescent="0.3">
      <c r="A24" s="11">
        <v>16</v>
      </c>
      <c r="B24" s="25" t="s">
        <v>31</v>
      </c>
      <c r="C24" s="23" t="s">
        <v>39</v>
      </c>
      <c r="D24" s="27">
        <v>86</v>
      </c>
      <c r="E24" s="21">
        <v>110</v>
      </c>
      <c r="F24" s="21">
        <v>110</v>
      </c>
      <c r="G24" s="22">
        <v>130</v>
      </c>
      <c r="H24" s="12">
        <f t="shared" si="12"/>
        <v>9.8974331861078707E-2</v>
      </c>
      <c r="I24" s="13">
        <f t="shared" si="13"/>
        <v>110</v>
      </c>
      <c r="J24" s="13">
        <f t="shared" si="14"/>
        <v>9460</v>
      </c>
    </row>
    <row r="25" spans="1:11" ht="52.5" customHeight="1" thickBot="1" x14ac:dyDescent="0.3">
      <c r="A25" s="11">
        <v>17</v>
      </c>
      <c r="B25" s="25" t="s">
        <v>32</v>
      </c>
      <c r="C25" s="23" t="s">
        <v>39</v>
      </c>
      <c r="D25" s="27">
        <v>71</v>
      </c>
      <c r="E25" s="21">
        <v>180</v>
      </c>
      <c r="F25" s="21">
        <v>190</v>
      </c>
      <c r="G25" s="22">
        <v>190</v>
      </c>
      <c r="H25" s="12">
        <f t="shared" si="12"/>
        <v>3.0929478706587094E-2</v>
      </c>
      <c r="I25" s="13">
        <f t="shared" si="13"/>
        <v>180</v>
      </c>
      <c r="J25" s="13">
        <f t="shared" si="14"/>
        <v>12780</v>
      </c>
    </row>
    <row r="26" spans="1:11" ht="27" customHeight="1" thickBot="1" x14ac:dyDescent="0.3">
      <c r="A26" s="11">
        <v>18</v>
      </c>
      <c r="B26" s="25" t="s">
        <v>33</v>
      </c>
      <c r="C26" s="23" t="s">
        <v>39</v>
      </c>
      <c r="D26" s="27">
        <v>71</v>
      </c>
      <c r="E26" s="21">
        <v>400</v>
      </c>
      <c r="F26" s="21">
        <v>420</v>
      </c>
      <c r="G26" s="22">
        <v>450</v>
      </c>
      <c r="H26" s="12">
        <f t="shared" si="12"/>
        <v>5.9447515238352358E-2</v>
      </c>
      <c r="I26" s="13">
        <f t="shared" si="13"/>
        <v>400</v>
      </c>
      <c r="J26" s="13">
        <f t="shared" si="14"/>
        <v>28400</v>
      </c>
    </row>
    <row r="27" spans="1:11" ht="36" customHeight="1" thickBot="1" x14ac:dyDescent="0.3">
      <c r="A27" s="11">
        <v>19</v>
      </c>
      <c r="B27" s="25" t="s">
        <v>34</v>
      </c>
      <c r="C27" s="23" t="s">
        <v>39</v>
      </c>
      <c r="D27" s="27">
        <v>13</v>
      </c>
      <c r="E27" s="21">
        <v>1000</v>
      </c>
      <c r="F27" s="21">
        <v>1050</v>
      </c>
      <c r="G27" s="22">
        <v>1100</v>
      </c>
      <c r="H27" s="12">
        <f t="shared" si="12"/>
        <v>4.7619047619047616E-2</v>
      </c>
      <c r="I27" s="13">
        <f t="shared" si="13"/>
        <v>1000</v>
      </c>
      <c r="J27" s="13">
        <f t="shared" si="14"/>
        <v>13000</v>
      </c>
    </row>
    <row r="28" spans="1:11" ht="38.25" customHeight="1" thickBot="1" x14ac:dyDescent="0.3">
      <c r="A28" s="11">
        <v>20</v>
      </c>
      <c r="B28" s="25" t="s">
        <v>35</v>
      </c>
      <c r="C28" s="23" t="s">
        <v>39</v>
      </c>
      <c r="D28" s="27">
        <v>43</v>
      </c>
      <c r="E28" s="21">
        <v>150</v>
      </c>
      <c r="F28" s="21">
        <v>150</v>
      </c>
      <c r="G28" s="22">
        <v>170</v>
      </c>
      <c r="H28" s="12">
        <f t="shared" si="12"/>
        <v>7.3704289683782009E-2</v>
      </c>
      <c r="I28" s="13">
        <f t="shared" si="13"/>
        <v>150</v>
      </c>
      <c r="J28" s="13">
        <f t="shared" si="14"/>
        <v>6450</v>
      </c>
    </row>
    <row r="29" spans="1:11" ht="35.25" customHeight="1" thickBot="1" x14ac:dyDescent="0.3">
      <c r="A29" s="11">
        <v>21</v>
      </c>
      <c r="B29" s="25" t="s">
        <v>36</v>
      </c>
      <c r="C29" s="23" t="s">
        <v>39</v>
      </c>
      <c r="D29" s="27">
        <v>18</v>
      </c>
      <c r="E29" s="21">
        <v>680</v>
      </c>
      <c r="F29" s="21">
        <v>700</v>
      </c>
      <c r="G29" s="22">
        <v>750</v>
      </c>
      <c r="H29" s="12">
        <f t="shared" si="12"/>
        <v>5.078241233047872E-2</v>
      </c>
      <c r="I29" s="13">
        <f t="shared" si="13"/>
        <v>680</v>
      </c>
      <c r="J29" s="13">
        <f t="shared" si="14"/>
        <v>12240</v>
      </c>
    </row>
    <row r="30" spans="1:11" ht="56.25" customHeight="1" thickBot="1" x14ac:dyDescent="0.3">
      <c r="A30" s="11">
        <v>22</v>
      </c>
      <c r="B30" s="25" t="s">
        <v>37</v>
      </c>
      <c r="C30" s="23" t="s">
        <v>39</v>
      </c>
      <c r="D30" s="27">
        <v>57</v>
      </c>
      <c r="E30" s="21">
        <v>600</v>
      </c>
      <c r="F30" s="21">
        <v>700</v>
      </c>
      <c r="G30" s="22">
        <v>700</v>
      </c>
      <c r="H30" s="12">
        <f t="shared" si="12"/>
        <v>8.6602540378443865E-2</v>
      </c>
      <c r="I30" s="13">
        <f t="shared" si="13"/>
        <v>600</v>
      </c>
      <c r="J30" s="13">
        <f t="shared" si="14"/>
        <v>34200</v>
      </c>
    </row>
    <row r="31" spans="1:11" ht="42" customHeight="1" thickBot="1" x14ac:dyDescent="0.3">
      <c r="A31" s="11">
        <v>23</v>
      </c>
      <c r="B31" s="25" t="s">
        <v>38</v>
      </c>
      <c r="C31" s="23" t="s">
        <v>39</v>
      </c>
      <c r="D31" s="8">
        <v>1</v>
      </c>
      <c r="E31" s="21">
        <v>1500</v>
      </c>
      <c r="F31" s="21">
        <v>1500</v>
      </c>
      <c r="G31" s="22">
        <v>1500</v>
      </c>
      <c r="H31" s="12">
        <f t="shared" ref="H31" si="18">STDEVA(E31:G31)/(SUM(E31:G31)/COUNTIF(E31:G31,"&gt;0"))</f>
        <v>0</v>
      </c>
      <c r="I31" s="13">
        <f t="shared" ref="I31" si="19">MIN(E31:G31)</f>
        <v>1500</v>
      </c>
      <c r="J31" s="13">
        <f t="shared" ref="J31" si="20">I31*D31</f>
        <v>1500</v>
      </c>
    </row>
    <row r="32" spans="1:11" ht="24.75" customHeight="1" x14ac:dyDescent="0.25">
      <c r="A32" s="11"/>
      <c r="B32" s="33" t="s">
        <v>14</v>
      </c>
      <c r="C32" s="35"/>
      <c r="D32" s="35"/>
      <c r="E32" s="35"/>
      <c r="F32" s="35"/>
      <c r="G32" s="35"/>
      <c r="H32" s="35"/>
      <c r="I32" s="34"/>
      <c r="J32" s="14">
        <f>SUM(J9:J31)</f>
        <v>352050</v>
      </c>
      <c r="K32" s="4"/>
    </row>
    <row r="33" spans="1:10" x14ac:dyDescent="0.25">
      <c r="A33" s="15"/>
      <c r="B33" s="16"/>
      <c r="C33" s="16"/>
      <c r="D33" s="17"/>
      <c r="E33" s="15"/>
      <c r="F33" s="18"/>
      <c r="G33" s="15"/>
      <c r="H33" s="15"/>
      <c r="I33" s="19"/>
      <c r="J33" s="15"/>
    </row>
    <row r="34" spans="1:10" ht="15" customHeight="1" x14ac:dyDescent="0.25">
      <c r="A34" s="15"/>
      <c r="B34" s="28" t="s">
        <v>13</v>
      </c>
      <c r="C34" s="16"/>
      <c r="D34" s="28" t="s">
        <v>16</v>
      </c>
      <c r="E34" s="28"/>
      <c r="F34" s="28"/>
      <c r="G34" s="28"/>
      <c r="H34" s="15"/>
      <c r="I34" s="20"/>
      <c r="J34" s="19"/>
    </row>
    <row r="35" spans="1:10" x14ac:dyDescent="0.25">
      <c r="A35" s="15"/>
      <c r="B35" s="28"/>
      <c r="C35" s="16"/>
      <c r="D35" s="16"/>
      <c r="E35" s="16"/>
      <c r="F35" s="18"/>
      <c r="G35" s="15"/>
      <c r="H35" s="15"/>
      <c r="I35" s="20"/>
      <c r="J35" s="19"/>
    </row>
  </sheetData>
  <mergeCells count="14">
    <mergeCell ref="A1:J1"/>
    <mergeCell ref="A3:B3"/>
    <mergeCell ref="A4:B4"/>
    <mergeCell ref="A5:B5"/>
    <mergeCell ref="C2:J2"/>
    <mergeCell ref="C3:J3"/>
    <mergeCell ref="C4:J4"/>
    <mergeCell ref="B34:B35"/>
    <mergeCell ref="D34:G34"/>
    <mergeCell ref="A2:B2"/>
    <mergeCell ref="C5:J5"/>
    <mergeCell ref="C6:J6"/>
    <mergeCell ref="A6:B6"/>
    <mergeCell ref="B32:I32"/>
  </mergeCells>
  <phoneticPr fontId="2" type="noConversion"/>
  <conditionalFormatting sqref="H18">
    <cfRule type="cellIs" dxfId="12" priority="19" stopIfTrue="1" operator="greaterThan">
      <formula>0.33</formula>
    </cfRule>
  </conditionalFormatting>
  <conditionalFormatting sqref="H16">
    <cfRule type="cellIs" dxfId="11" priority="18" stopIfTrue="1" operator="greaterThan">
      <formula>0.33</formula>
    </cfRule>
  </conditionalFormatting>
  <conditionalFormatting sqref="H14:H15">
    <cfRule type="cellIs" dxfId="10" priority="17" stopIfTrue="1" operator="greaterThan">
      <formula>0.33</formula>
    </cfRule>
  </conditionalFormatting>
  <conditionalFormatting sqref="H13">
    <cfRule type="cellIs" dxfId="9" priority="16" stopIfTrue="1" operator="greaterThan">
      <formula>0.33</formula>
    </cfRule>
  </conditionalFormatting>
  <conditionalFormatting sqref="H12">
    <cfRule type="cellIs" dxfId="8" priority="13" stopIfTrue="1" operator="greaterThan">
      <formula>0.33</formula>
    </cfRule>
  </conditionalFormatting>
  <conditionalFormatting sqref="H11">
    <cfRule type="cellIs" dxfId="7" priority="12" stopIfTrue="1" operator="greaterThan">
      <formula>0.33</formula>
    </cfRule>
  </conditionalFormatting>
  <conditionalFormatting sqref="H9">
    <cfRule type="cellIs" dxfId="6" priority="11" stopIfTrue="1" operator="greaterThan">
      <formula>0.33</formula>
    </cfRule>
  </conditionalFormatting>
  <conditionalFormatting sqref="H10">
    <cfRule type="cellIs" dxfId="5" priority="10" stopIfTrue="1" operator="greaterThan">
      <formula>0.33</formula>
    </cfRule>
  </conditionalFormatting>
  <conditionalFormatting sqref="H19:H20">
    <cfRule type="cellIs" dxfId="4" priority="9" stopIfTrue="1" operator="greaterThan">
      <formula>0.33</formula>
    </cfRule>
  </conditionalFormatting>
  <conditionalFormatting sqref="H17">
    <cfRule type="cellIs" dxfId="3" priority="8" stopIfTrue="1" operator="greaterThan">
      <formula>0.33</formula>
    </cfRule>
  </conditionalFormatting>
  <conditionalFormatting sqref="H23:H30">
    <cfRule type="cellIs" dxfId="2" priority="7" stopIfTrue="1" operator="greaterThan">
      <formula>0.33</formula>
    </cfRule>
  </conditionalFormatting>
  <conditionalFormatting sqref="H21:H22">
    <cfRule type="cellIs" dxfId="1" priority="6" stopIfTrue="1" operator="greaterThan">
      <formula>0.33</formula>
    </cfRule>
  </conditionalFormatting>
  <conditionalFormatting sqref="H31">
    <cfRule type="cellIs" dxfId="0" priority="4" stopIfTrue="1" operator="greaterThan">
      <formula>0.33</formula>
    </cfRule>
  </conditionalFormatting>
  <pageMargins left="0.25" right="0.25" top="0.75" bottom="0.75" header="0.3" footer="0.3"/>
  <pageSetup paperSize="9" scale="94" fitToHeight="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2026-04-30T08:18:46Z</dcterms:modified>
</cp:coreProperties>
</file>