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xlnm.Print_Area" localSheetId="0">Лист1!$A$2:$N$11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5" i="1"/>
  <c r="L6"/>
  <c r="L5"/>
  <c r="K6"/>
  <c r="K5"/>
  <c r="M6" l="1"/>
  <c r="J6"/>
  <c r="I6"/>
  <c r="J5"/>
  <c r="I5"/>
  <c r="N5" l="1"/>
  <c r="N6"/>
  <c r="L7"/>
</calcChain>
</file>

<file path=xl/sharedStrings.xml><?xml version="1.0" encoding="utf-8"?>
<sst xmlns="http://schemas.openxmlformats.org/spreadsheetml/2006/main" count="24" uniqueCount="22">
  <si>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</si>
  <si>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</si>
  <si>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</si>
  <si>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</si>
  <si>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</si>
  <si>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</si>
  <si>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</si>
  <si>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Стоимость медицинского изделия</t>
  </si>
  <si>
    <t>Стандартное откл.</t>
  </si>
  <si>
    <t>Коэф. вариации цен</t>
  </si>
  <si>
    <t>Ценовая информация из реестра контрактов *</t>
  </si>
  <si>
    <t xml:space="preserve">  Гель контактный, нестерильный</t>
  </si>
  <si>
    <t>Начальная(максимальная) цена контракта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</si>
  <si>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</si>
  <si>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являлась ценовая информация из реестра контрактов, размещенного в Единой информационной системе в сфере закупок (ЕИС). Валюта, используемая для определения и обоснования начальной (максимальной) цены контракта - рубль Российской Федерации. Результаты представлены в таблице ниже.</t>
  </si>
  <si>
    <t>Штука</t>
  </si>
  <si>
    <t>Ценовая информация из реестра контрактов ***</t>
  </si>
  <si>
    <t>Ценовая информация из реестра контрактов **</t>
  </si>
  <si>
    <t xml:space="preserve">Осуществлен поиск общедоступной ценовой информации, в том числе в реестре контрактов,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 </t>
  </si>
  <si>
    <t>Выявлены сопоставимые условия закупки (в соответствии с частью 3 статьи 22 Закона о контрактные системы): 
* позиция № 1 - контракт № 63 от 15.12.2025г.; позиция № 2 - контракт № 26000006 от 24.03.2026г.
** позиция № 1 - контракт № 0372200030125000031 от 30.06.2025г.; позиция № 2 - контракт № ГК-26 от 26.03.2026г.
*** позиция № 1 - контракт № ЭА0372200023025000206 от 04.08.2025г.; позиция № 2 - контракт № 9/2026 от 24.02.2026г.</t>
  </si>
  <si>
    <t>Средневзвешенная цена  с учетом НДС</t>
  </si>
  <si>
    <t>Начальная цена единицы медицинского изделия (НЦЕ)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</si>
</sst>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 readingOrder="1"/>
    </xf>
    <xf numFmtId="0" fontId="5" fillId="0" borderId="3" xfId="0" applyFont="1" applyBorder="1" applyAlignment="1" applyProtection="1">
      <alignment horizontal="left" vertical="center" wrapText="1" readingOrder="1"/>
    </xf>
    <xf numFmtId="0" fontId="3" fillId="0" borderId="2" xfId="0" applyFont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/>
    <xf numFmtId="4" fontId="3" fillId="0" borderId="2" xfId="0" applyNumberFormat="1" applyFont="1" applyBorder="1" applyAlignment="1" applyProtection="1">
      <alignment horizontal="center" vertical="center" wrapText="1" readingOrder="1"/>
    </xf>
    <xf numFmtId="0" fontId="6" fillId="0" borderId="0" xfId="0" applyFont="1" applyAlignment="1" applyProtection="1"/>
    <xf numFmtId="0" fontId="0" fillId="0" borderId="0" xfId="0" applyAlignment="1" applyProtection="1">
      <alignment vertical="center"/>
    </xf>
    <xf numFmtId="0" fontId="7" fillId="0" borderId="2" xfId="0" applyFont="1" applyBorder="1" applyAlignment="1" applyProtection="1">
      <alignment horizontal="center" vertical="top" wrapText="1"/>
    </xf>
    <xf numFmtId="2" fontId="7" fillId="0" borderId="2" xfId="0" applyNumberFormat="1" applyFont="1" applyBorder="1" applyAlignment="1" applyProtection="1">
      <alignment horizontal="center" vertical="top" wrapText="1"/>
    </xf>
    <xf numFmtId="0" fontId="8" fillId="2" borderId="2" xfId="0" applyFont="1" applyFill="1" applyBorder="1" applyAlignment="1" applyProtection="1">
      <alignment horizontal="center" vertical="top" wrapText="1"/>
    </xf>
    <xf numFmtId="0" fontId="7" fillId="0" borderId="2" xfId="0" applyFont="1" applyBorder="1" applyAlignment="1" applyProtection="1">
      <alignment horizontal="center" vertical="top" wrapText="1"/>
    </xf>
    <xf numFmtId="0" fontId="7" fillId="0" borderId="2" xfId="0" applyFont="1" applyBorder="1" applyAlignment="1" applyProtection="1">
      <alignment horizontal="center" vertical="center" wrapText="1"/>
    </xf>
    <xf numFmtId="4" fontId="7" fillId="0" borderId="2" xfId="0" applyNumberFormat="1" applyFont="1" applyBorder="1" applyAlignment="1" applyProtection="1">
      <alignment horizontal="center" vertical="center"/>
    </xf>
    <xf numFmtId="4" fontId="7" fillId="0" borderId="2" xfId="0" applyNumberFormat="1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wrapText="1"/>
    </xf>
    <xf numFmtId="0" fontId="8" fillId="0" borderId="2" xfId="0" applyFon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4" fillId="0" borderId="3" xfId="0" applyNumberFormat="1" applyFont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center" wrapText="1" readingOrder="1"/>
    </xf>
    <xf numFmtId="0" fontId="2" fillId="0" borderId="6" xfId="0" applyFont="1" applyBorder="1" applyAlignment="1" applyProtection="1">
      <alignment horizontal="left" vertical="center" wrapText="1" readingOrder="1"/>
    </xf>
    <xf numFmtId="0" fontId="2" fillId="0" borderId="7" xfId="0" applyFont="1" applyBorder="1" applyAlignment="1" applyProtection="1">
      <alignment horizontal="left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"/>
  <sheetViews>
    <sheetView tabSelected="1" zoomScale="115" zoomScaleNormal="115" workbookViewId="0">
      <selection activeCell="A2" sqref="A2:N11"/>
    </sheetView>
  </sheetViews>
  <sheetFormatPr defaultColWidth="8.7109375" defaultRowHeight="15"/>
  <cols>
    <col min="1" max="1" width="4.5703125" style="7" customWidth="1"/>
    <col min="2" max="2" width="23.5703125" style="7" customWidth="1"/>
    <col min="3" max="4" width="8.7109375" style="7" customWidth="1"/>
    <col min="5" max="5" width="14.28515625" style="7" customWidth="1"/>
    <col min="6" max="6" width="14.5703125" style="7" customWidth="1"/>
    <col min="7" max="7" width="14.85546875" style="7" customWidth="1"/>
    <col min="8" max="8" width="14" style="7" customWidth="1"/>
    <col min="9" max="9" width="11.5703125" style="7" customWidth="1"/>
    <col min="10" max="10" width="15.28515625" style="7" customWidth="1"/>
    <col min="11" max="11" width="15.85546875" style="7" customWidth="1"/>
    <col min="12" max="12" width="11.7109375" style="7" customWidth="1"/>
    <col min="13" max="13" width="11" style="7" customWidth="1"/>
    <col min="14" max="14" width="13.42578125" style="7" customWidth="1"/>
  </cols>
  <sheetData>
    <row r="1" spans="1:14" ht="3.75" customHeight="1"/>
    <row r="2" spans="1:14" ht="89.25" customHeight="1">
      <c r="A2" s="6" t="s">
        <v>14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24" customHeight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/>
      <c r="G3" s="11"/>
      <c r="H3" s="12" t="s">
        <v>5</v>
      </c>
      <c r="I3" s="12" t="s">
        <v>6</v>
      </c>
      <c r="J3" s="12" t="s">
        <v>21</v>
      </c>
      <c r="K3" s="12" t="s">
        <v>20</v>
      </c>
      <c r="L3" s="12" t="s">
        <v>7</v>
      </c>
      <c r="M3" s="12" t="s">
        <v>8</v>
      </c>
      <c r="N3" s="12" t="s">
        <v>9</v>
      </c>
    </row>
    <row r="4" spans="1:14" ht="51">
      <c r="A4" s="11"/>
      <c r="B4" s="11"/>
      <c r="C4" s="11"/>
      <c r="D4" s="11"/>
      <c r="E4" s="13" t="s">
        <v>10</v>
      </c>
      <c r="F4" s="13" t="s">
        <v>17</v>
      </c>
      <c r="G4" s="13" t="s">
        <v>16</v>
      </c>
      <c r="H4" s="12"/>
      <c r="I4" s="12"/>
      <c r="J4" s="12"/>
      <c r="K4" s="12"/>
      <c r="L4" s="12"/>
      <c r="M4" s="12"/>
      <c r="N4" s="12"/>
    </row>
    <row r="5" spans="1:14" ht="26.25">
      <c r="A5" s="14">
        <v>1</v>
      </c>
      <c r="B5" s="18" t="s">
        <v>11</v>
      </c>
      <c r="C5" s="15" t="s">
        <v>15</v>
      </c>
      <c r="D5" s="19">
        <v>161</v>
      </c>
      <c r="E5" s="22">
        <v>116.93</v>
      </c>
      <c r="F5" s="22">
        <v>155.44999999999999</v>
      </c>
      <c r="G5" s="22">
        <v>155.13</v>
      </c>
      <c r="H5" s="16">
        <v>10</v>
      </c>
      <c r="I5" s="17">
        <f>ROUND((E5+F5+G5)/3,2)</f>
        <v>142.5</v>
      </c>
      <c r="J5" s="17">
        <f>MIN(E5,F5,G5)</f>
        <v>116.93</v>
      </c>
      <c r="K5" s="17">
        <f>ROUND(IF(H5=0,I5,IF(H5=10,I5*0.1+I5,I5*0.2+I5)),2)</f>
        <v>156.75</v>
      </c>
      <c r="L5" s="17">
        <f>K5*D5</f>
        <v>25236.75</v>
      </c>
      <c r="M5" s="16">
        <f>STDEV(E5,F5,G5)</f>
        <v>22.147734270875926</v>
      </c>
      <c r="N5" s="16">
        <f>(M5/I5)*100</f>
        <v>15.542269663772579</v>
      </c>
    </row>
    <row r="6" spans="1:14" ht="26.25">
      <c r="A6" s="14">
        <v>2</v>
      </c>
      <c r="B6" s="18" t="s">
        <v>11</v>
      </c>
      <c r="C6" s="15" t="s">
        <v>15</v>
      </c>
      <c r="D6" s="19">
        <v>85</v>
      </c>
      <c r="E6" s="22">
        <v>40.97</v>
      </c>
      <c r="F6" s="22">
        <v>49.46</v>
      </c>
      <c r="G6" s="22">
        <v>49.61</v>
      </c>
      <c r="H6" s="16">
        <v>10</v>
      </c>
      <c r="I6" s="17">
        <f>ROUND((E6+F6+G6)/3,2)</f>
        <v>46.68</v>
      </c>
      <c r="J6" s="17">
        <f>MIN(E6,F6,G6)</f>
        <v>40.97</v>
      </c>
      <c r="K6" s="17">
        <f>ROUND(IF(H6=0,I6,IF(H6=10,I6*0.1+I6,I6*0.2+I6)),2)</f>
        <v>51.35</v>
      </c>
      <c r="L6" s="17">
        <f>K6*D6</f>
        <v>4364.75</v>
      </c>
      <c r="M6" s="16">
        <f>STDEV(E6,F6,G6)</f>
        <v>4.9455737786428005</v>
      </c>
      <c r="N6" s="16">
        <f>(M6/I6)*100</f>
        <v>10.594631059646103</v>
      </c>
    </row>
    <row r="7" spans="1:14" ht="24" customHeight="1">
      <c r="A7" s="5" t="s">
        <v>12</v>
      </c>
      <c r="B7" s="5"/>
      <c r="C7" s="5"/>
      <c r="D7" s="5"/>
      <c r="E7" s="5"/>
      <c r="F7" s="5"/>
      <c r="G7" s="5"/>
      <c r="H7" s="5"/>
      <c r="I7" s="5"/>
      <c r="J7" s="5"/>
      <c r="K7" s="5"/>
      <c r="L7" s="8">
        <f>SUM(L5:L6)</f>
        <v>29601.5</v>
      </c>
      <c r="M7" s="20"/>
      <c r="N7" s="21"/>
    </row>
    <row r="8" spans="1:14" ht="17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3"/>
      <c r="N8" s="3"/>
    </row>
    <row r="9" spans="1:14" ht="39.75" customHeight="1">
      <c r="A9" s="3" t="s">
        <v>13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39.75" customHeight="1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</row>
    <row r="11" spans="1:14" ht="72.75" customHeight="1">
      <c r="A11" s="23" t="s">
        <v>19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5"/>
    </row>
    <row r="12" spans="1:14" ht="43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4" spans="1:14">
      <c r="A14" s="1"/>
      <c r="B14" s="1"/>
      <c r="C14" s="1"/>
      <c r="E14" s="9"/>
    </row>
    <row r="15" spans="1:14" s="10" customForma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</sheetData>
  <mergeCells count="20">
    <mergeCell ref="A11:N11"/>
    <mergeCell ref="A12:N12"/>
    <mergeCell ref="A14:C14"/>
    <mergeCell ref="A7:K7"/>
    <mergeCell ref="A8:N8"/>
    <mergeCell ref="A9:N9"/>
    <mergeCell ref="A10:N10"/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</mergeCells>
  <pageMargins left="0.70833333333333304" right="0.70833333333333304" top="0.74791666666666701" bottom="0.74791666666666701" header="0.511811023622047" footer="0.511811023622047"/>
  <pageSetup paperSize="9" scale="7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Svetlana.Trofimova</dc:creator>
  <dc:description/>
  <cp:lastModifiedBy>uris</cp:lastModifiedBy>
  <cp:revision>17</cp:revision>
  <cp:lastPrinted>2026-04-29T08:05:25Z</cp:lastPrinted>
  <dcterms:created xsi:type="dcterms:W3CDTF">2021-12-17T14:41:01Z</dcterms:created>
  <dcterms:modified xsi:type="dcterms:W3CDTF">2026-04-29T08:05:27Z</dcterms:modified>
  <dc:language>ru-RU</dc:language>
</cp:coreProperties>
</file>