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-MAIN\Shared\Экономисты\закупки\2026\публичка\поход тушенка\"/>
    </mc:Choice>
  </mc:AlternateContent>
  <bookViews>
    <workbookView xWindow="-120" yWindow="-120" windowWidth="29040" windowHeight="15840"/>
  </bookViews>
  <sheets>
    <sheet name="НМЦК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3" l="1"/>
  <c r="Q4" i="3" l="1"/>
  <c r="P4" i="3"/>
  <c r="Q5" i="3" l="1"/>
  <c r="J8" i="3" s="1"/>
  <c r="L4" i="3" l="1"/>
  <c r="J4" i="3" l="1"/>
  <c r="I4" i="3"/>
  <c r="K4" i="3" l="1"/>
  <c r="F5" i="3"/>
  <c r="G5" i="3"/>
  <c r="M4" i="3" l="1"/>
  <c r="N4" i="3" s="1"/>
  <c r="O4" i="3" s="1"/>
</calcChain>
</file>

<file path=xl/sharedStrings.xml><?xml version="1.0" encoding="utf-8"?>
<sst xmlns="http://schemas.openxmlformats.org/spreadsheetml/2006/main" count="35" uniqueCount="35">
  <si>
    <t>№</t>
  </si>
  <si>
    <t>Ед. изм</t>
  </si>
  <si>
    <t>Наименование предмета контракта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</si>
  <si>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</si>
  <si>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</si>
  <si>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</si>
  <si>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</si>
  <si>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</si>
  <si>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(вниз) до сотых долей после запятой (руб.)</t>
  </si>
  <si>
    <t>рублей</t>
  </si>
  <si>
    <t>Оценка однородности совокупности значений выявленных цен, используемых в расчете Н(М)ЦК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</si>
  <si>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</si>
  <si>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</si>
  <si>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Рассчет Н(М)ЦК произвел:</t>
  </si>
  <si>
    <t>Н(М)ЦК,  определяемая методом сопоставимых рыночных цен (анализа рынка)*</t>
  </si>
  <si>
    <t>Н(М)ЦК контракта с учетом округления цены за единицу (руб.)</t>
  </si>
  <si>
    <r>
      <rPr>
        <b/>
        <sz val="10"/>
        <color indexed="8"/>
        <rFont val="Times New Roman"/>
        <family val="1"/>
        <charset val="204"/>
      </rPr>
      <t>*</t>
    </r>
    <r>
      <rPr>
        <sz val="10"/>
        <color indexed="8"/>
        <rFont val="Times New Roman"/>
        <family val="1"/>
        <charset val="204"/>
      </rPr>
      <t xml:space="preserve">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(Метод сопоставимых рыночных цен (анализ рынка))</t>
    </r>
  </si>
  <si>
    <t>Дата</t>
  </si>
  <si>
    <t xml:space="preserve">Коэффициент вариации цены не превышает 33 %, т.о совокупность цен считается однородной </t>
  </si>
  <si>
    <t>В результате проведенного расчета Н(М)ЦК контракта составляет:</t>
  </si>
  <si>
    <t>Итоговые суммы с учётом количества единиц товаров:</t>
  </si>
  <si>
    <t>№1</t>
  </si>
  <si>
    <t>№2</t>
  </si>
  <si>
    <t>№3</t>
  </si>
  <si>
    <t xml:space="preserve">Расчёт начальной (максимальной) цены контракта (Н(М)ЦК) 
</t>
  </si>
  <si>
    <t>МИНИМАЛЬНАЯ Цена за единицу изм. (руб.)</t>
  </si>
  <si>
    <t>МИНИМАЛЬНАЯ Н(М)ЦК контракта (руб.)</t>
  </si>
  <si>
    <t>Специалист по закупкам Кузнецова М.Б.</t>
  </si>
  <si>
    <t>шт.</t>
  </si>
  <si>
    <t>Предельная цена в соответствии с Распоряжением Комитета по государственному
заказу Санкт-Петербурга от 31.05.2018 № 100-р</t>
  </si>
  <si>
    <t>ККН</t>
  </si>
  <si>
    <t>10.13.15.111-001</t>
  </si>
  <si>
    <t>Применение ПП 1875 о мерах по предоставлению национального режима</t>
  </si>
  <si>
    <t>Преимущество. Особый метод обосноваяния НМЦК не применяется</t>
  </si>
  <si>
    <t xml:space="preserve">Говядина тушеная богатырская Кронидов, высший сорт 325 г, реторт-упаковка (герметичные и очень прочные пакеты - не рвутся, открываются без ножа)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</si>
</sst>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9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4" fillId="0" borderId="0" xfId="0" applyFont="1" applyFill="1" applyAlignment="1" applyProtection="1">
      <alignment vertical="center"/>
      <protection locked="0"/>
    </xf>
    <xf numFmtId="0" fontId="6" fillId="0" borderId="0" xfId="0" applyFont="1" applyAlignment="1"/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wrapText="1"/>
      <protection locked="0"/>
    </xf>
    <xf numFmtId="0" fontId="7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Alignment="1">
      <alignment horizontal="center"/>
    </xf>
    <xf numFmtId="0" fontId="10" fillId="0" borderId="1" xfId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/>
    <xf numFmtId="4" fontId="11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4" fontId="1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1" fillId="0" borderId="0" xfId="0" applyFont="1"/>
    <xf numFmtId="2" fontId="11" fillId="0" borderId="1" xfId="0" applyNumberFormat="1" applyFont="1" applyBorder="1"/>
    <xf numFmtId="0" fontId="11" fillId="0" borderId="1" xfId="0" applyFont="1" applyBorder="1"/>
    <xf numFmtId="0" fontId="1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/>
    <xf numFmtId="0" fontId="5" fillId="0" borderId="0" xfId="0" applyFont="1"/>
    <xf numFmtId="14" fontId="1" fillId="0" borderId="0" xfId="0" applyNumberFormat="1" applyFont="1" applyAlignment="1"/>
    <xf numFmtId="0" fontId="15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left"/>
    </xf>
    <xf numFmtId="4" fontId="6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0</xdr:rowOff>
    </xdr:from>
    <xdr:ext cx="6953250" cy="26930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5438775"/>
          <a:ext cx="6953250" cy="269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ru-RU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 editAs="oneCell">
    <xdr:from>
      <xdr:col>8</xdr:col>
      <xdr:colOff>904875</xdr:colOff>
      <xdr:row>2</xdr:row>
      <xdr:rowOff>790575</xdr:rowOff>
    </xdr:from>
    <xdr:to>
      <xdr:col>9</xdr:col>
      <xdr:colOff>619125</xdr:colOff>
      <xdr:row>2</xdr:row>
      <xdr:rowOff>1285875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10525" y="2000250"/>
          <a:ext cx="628650" cy="495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152400</xdr:colOff>
      <xdr:row>2</xdr:row>
      <xdr:rowOff>1133475</xdr:rowOff>
    </xdr:from>
    <xdr:to>
      <xdr:col>10</xdr:col>
      <xdr:colOff>728345</xdr:colOff>
      <xdr:row>2</xdr:row>
      <xdr:rowOff>1437640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2343150"/>
          <a:ext cx="575945" cy="304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561975</xdr:colOff>
      <xdr:row>2</xdr:row>
      <xdr:rowOff>1285874</xdr:rowOff>
    </xdr:from>
    <xdr:to>
      <xdr:col>11</xdr:col>
      <xdr:colOff>2047875</xdr:colOff>
      <xdr:row>2</xdr:row>
      <xdr:rowOff>1600199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3650" y="2495549"/>
          <a:ext cx="1485900" cy="314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"/>
  <sheetViews>
    <sheetView tabSelected="1" workbookViewId="0">
      <selection activeCell="R4" sqref="R4"/>
    </sheetView>
  </sheetViews>
  <sheetFormatPr defaultRowHeight="15" x14ac:dyDescent="0.25"/>
  <cols>
    <col min="1" max="1" width="5.42578125" style="26" customWidth="1"/>
    <col min="2" max="2" width="40.85546875" style="23" customWidth="1"/>
    <col min="3" max="3" width="7.85546875" style="23" customWidth="1"/>
    <col min="4" max="4" width="7.42578125" style="23" customWidth="1"/>
    <col min="5" max="5" width="9.5703125" style="23" bestFit="1" customWidth="1"/>
    <col min="6" max="6" width="9.42578125" style="23" customWidth="1"/>
    <col min="7" max="7" width="9.28515625" style="23" bestFit="1" customWidth="1"/>
    <col min="8" max="8" width="12" style="23" customWidth="1"/>
    <col min="9" max="9" width="13.7109375" style="23" customWidth="1"/>
    <col min="10" max="10" width="10.28515625" style="23" customWidth="1"/>
    <col min="11" max="11" width="13.28515625" style="23" bestFit="1" customWidth="1"/>
    <col min="12" max="12" width="33.85546875" style="23" customWidth="1"/>
    <col min="13" max="13" width="12" style="23" customWidth="1"/>
    <col min="14" max="14" width="9.28515625" style="23" bestFit="1" customWidth="1"/>
    <col min="15" max="15" width="15.42578125" style="23" customWidth="1"/>
    <col min="16" max="16" width="16.42578125" style="23" customWidth="1"/>
    <col min="17" max="17" width="18" style="23" customWidth="1"/>
    <col min="18" max="18" width="15.85546875" style="23" customWidth="1"/>
    <col min="19" max="19" width="15.28515625" style="23" customWidth="1"/>
    <col min="20" max="16384" width="9.140625" style="23"/>
  </cols>
  <sheetData>
    <row r="1" spans="1:19" ht="49.5" customHeight="1" x14ac:dyDescent="0.25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9" ht="41.25" customHeight="1" x14ac:dyDescent="0.25">
      <c r="A2" s="32" t="s">
        <v>0</v>
      </c>
      <c r="B2" s="32" t="s">
        <v>2</v>
      </c>
      <c r="C2" s="32" t="s">
        <v>1</v>
      </c>
      <c r="D2" s="32" t="s">
        <v>3</v>
      </c>
      <c r="E2" s="35" t="s">
        <v>4</v>
      </c>
      <c r="F2" s="35"/>
      <c r="G2" s="35"/>
      <c r="H2" s="42" t="s">
        <v>29</v>
      </c>
      <c r="I2" s="38" t="s">
        <v>10</v>
      </c>
      <c r="J2" s="38"/>
      <c r="K2" s="38"/>
      <c r="L2" s="39" t="s">
        <v>14</v>
      </c>
      <c r="M2" s="40"/>
      <c r="N2" s="40"/>
      <c r="O2" s="40"/>
      <c r="P2" s="40"/>
      <c r="Q2" s="41"/>
      <c r="R2" s="32" t="s">
        <v>30</v>
      </c>
      <c r="S2" s="33" t="s">
        <v>32</v>
      </c>
    </row>
    <row r="3" spans="1:19" ht="127.5" x14ac:dyDescent="0.25">
      <c r="A3" s="32"/>
      <c r="B3" s="32"/>
      <c r="C3" s="32"/>
      <c r="D3" s="32"/>
      <c r="E3" s="1" t="s">
        <v>21</v>
      </c>
      <c r="F3" s="1" t="s">
        <v>22</v>
      </c>
      <c r="G3" s="1" t="s">
        <v>23</v>
      </c>
      <c r="H3" s="43"/>
      <c r="I3" s="20" t="s">
        <v>12</v>
      </c>
      <c r="J3" s="20" t="s">
        <v>5</v>
      </c>
      <c r="K3" s="1" t="s">
        <v>6</v>
      </c>
      <c r="L3" s="5" t="s">
        <v>11</v>
      </c>
      <c r="M3" s="20" t="s">
        <v>7</v>
      </c>
      <c r="N3" s="20" t="s">
        <v>8</v>
      </c>
      <c r="O3" s="20" t="s">
        <v>15</v>
      </c>
      <c r="P3" s="20" t="s">
        <v>25</v>
      </c>
      <c r="Q3" s="20" t="s">
        <v>26</v>
      </c>
      <c r="R3" s="32"/>
      <c r="S3" s="34"/>
    </row>
    <row r="4" spans="1:19" ht="98.25" customHeight="1" x14ac:dyDescent="0.25">
      <c r="A4" s="11">
        <v>1</v>
      </c>
      <c r="B4" s="10" t="s">
        <v>34</v>
      </c>
      <c r="C4" s="12" t="s">
        <v>28</v>
      </c>
      <c r="D4" s="12">
        <v>55</v>
      </c>
      <c r="E4" s="19">
        <v>395</v>
      </c>
      <c r="F4" s="19">
        <v>410</v>
      </c>
      <c r="G4" s="19">
        <v>413</v>
      </c>
      <c r="H4" s="19">
        <v>1028.9100000000001</v>
      </c>
      <c r="I4" s="14">
        <f>AVERAGE(E4:G4)</f>
        <v>406</v>
      </c>
      <c r="J4" s="16">
        <f>_xlfn.STDEV.P(E4:G4)</f>
        <v>7.8740078740118111</v>
      </c>
      <c r="K4" s="16">
        <f t="shared" ref="K4" si="0">J4/I4*100</f>
        <v>1.93941080640685</v>
      </c>
      <c r="L4" s="14">
        <f>((D4/3)*(SUM(E4:G4)))</f>
        <v>22330</v>
      </c>
      <c r="M4" s="13">
        <f>L4/D4</f>
        <v>406</v>
      </c>
      <c r="N4" s="13">
        <f>ROUNDDOWN(M4,2)</f>
        <v>406</v>
      </c>
      <c r="O4" s="14">
        <f>N4*D4</f>
        <v>22330</v>
      </c>
      <c r="P4" s="19">
        <f>E4</f>
        <v>395</v>
      </c>
      <c r="Q4" s="19">
        <f>D4*E4</f>
        <v>21725</v>
      </c>
      <c r="R4" s="11" t="s">
        <v>31</v>
      </c>
      <c r="S4" s="31" t="s">
        <v>33</v>
      </c>
    </row>
    <row r="5" spans="1:19" x14ac:dyDescent="0.25">
      <c r="A5" s="11"/>
      <c r="B5" s="45" t="s">
        <v>20</v>
      </c>
      <c r="C5" s="45"/>
      <c r="D5" s="45"/>
      <c r="E5" s="17">
        <f>SUMPRODUCT(E4:E4,$D4:$D4)</f>
        <v>21725</v>
      </c>
      <c r="F5" s="17">
        <f>SUMPRODUCT(F4:F4,$D4:$D4)</f>
        <v>22550</v>
      </c>
      <c r="G5" s="17">
        <f>SUMPRODUCT(G4:G4,$D4:$D4)</f>
        <v>22715</v>
      </c>
      <c r="H5" s="17"/>
      <c r="I5" s="24"/>
      <c r="J5" s="25"/>
      <c r="K5" s="25"/>
      <c r="L5" s="25"/>
      <c r="M5" s="25"/>
      <c r="N5" s="25"/>
      <c r="O5" s="15"/>
      <c r="P5" s="15"/>
      <c r="Q5" s="21">
        <f>SUM(Q4:Q4)</f>
        <v>21725</v>
      </c>
    </row>
    <row r="6" spans="1:19" ht="17.25" customHeight="1" x14ac:dyDescent="0.25"/>
    <row r="8" spans="1:19" ht="15.75" x14ac:dyDescent="0.25">
      <c r="A8" s="36" t="s">
        <v>19</v>
      </c>
      <c r="B8" s="36"/>
      <c r="C8" s="36"/>
      <c r="D8" s="36"/>
      <c r="E8" s="36"/>
      <c r="F8" s="36"/>
      <c r="G8" s="36"/>
      <c r="H8" s="36"/>
      <c r="I8" s="36"/>
      <c r="J8" s="47">
        <f>Q5</f>
        <v>21725</v>
      </c>
      <c r="K8" s="47"/>
      <c r="L8" s="4" t="s">
        <v>9</v>
      </c>
      <c r="M8" s="4"/>
      <c r="N8" s="4"/>
      <c r="O8" s="4"/>
    </row>
    <row r="9" spans="1:19" ht="15.75" x14ac:dyDescent="0.25">
      <c r="A9" s="36" t="s">
        <v>18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</row>
    <row r="10" spans="1:19" ht="48.75" customHeight="1" x14ac:dyDescent="0.25">
      <c r="A10" s="44" t="s">
        <v>16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</row>
    <row r="11" spans="1:19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</row>
    <row r="12" spans="1:19" ht="20.25" customHeight="1" x14ac:dyDescent="0.25">
      <c r="A12" s="3" t="s">
        <v>13</v>
      </c>
      <c r="B12" s="27"/>
      <c r="C12" s="48" t="s">
        <v>27</v>
      </c>
      <c r="D12" s="48"/>
      <c r="E12" s="48"/>
      <c r="F12" s="48"/>
      <c r="G12" s="48"/>
      <c r="H12" s="48"/>
      <c r="I12" s="48"/>
      <c r="J12" s="28"/>
      <c r="K12" s="9"/>
      <c r="L12" s="29"/>
      <c r="M12" s="29"/>
      <c r="N12" s="29"/>
      <c r="O12" s="28"/>
    </row>
    <row r="13" spans="1:19" ht="24.75" customHeight="1" x14ac:dyDescent="0.25">
      <c r="A13" s="3" t="s">
        <v>17</v>
      </c>
      <c r="B13" s="30"/>
      <c r="C13" s="46">
        <v>46093</v>
      </c>
      <c r="D13" s="46"/>
      <c r="E13" s="46"/>
      <c r="F13" s="18"/>
      <c r="G13" s="2"/>
      <c r="H13" s="2"/>
      <c r="I13" s="2"/>
      <c r="J13" s="2"/>
      <c r="K13" s="6"/>
      <c r="L13" s="7"/>
      <c r="M13" s="7"/>
      <c r="N13" s="7"/>
      <c r="O13" s="8"/>
    </row>
  </sheetData>
  <mergeCells count="18">
    <mergeCell ref="A10:O10"/>
    <mergeCell ref="B5:D5"/>
    <mergeCell ref="C13:E13"/>
    <mergeCell ref="J8:K8"/>
    <mergeCell ref="C12:I12"/>
    <mergeCell ref="A1:O1"/>
    <mergeCell ref="A2:A3"/>
    <mergeCell ref="B2:B3"/>
    <mergeCell ref="C2:C3"/>
    <mergeCell ref="D2:D3"/>
    <mergeCell ref="I2:K2"/>
    <mergeCell ref="L2:Q2"/>
    <mergeCell ref="H2:H3"/>
    <mergeCell ref="R2:R3"/>
    <mergeCell ref="S2:S3"/>
    <mergeCell ref="E2:G2"/>
    <mergeCell ref="A8:I8"/>
    <mergeCell ref="A9:O9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Камалова Ирина Гизаровна</dc:creator>
  <cp:lastModifiedBy>Кузнецова Марина Бернардовна</cp:lastModifiedBy>
  <cp:lastPrinted>2026-03-12T09:51:40Z</cp:lastPrinted>
  <dcterms:created xsi:type="dcterms:W3CDTF">2014-01-15T18:15:09Z</dcterms:created>
  <dcterms:modified xsi:type="dcterms:W3CDTF">2026-03-12T12:55:17Z</dcterms:modified>
</cp:coreProperties>
</file>