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fs\public\ЗАКУПКИ\ЗАКУПКИ 2026\Электронный магазин\АПТЕКА\ИМН 20\"/>
    </mc:Choice>
  </mc:AlternateContent>
  <bookViews>
    <workbookView xWindow="0" yWindow="0" windowWidth="28800" windowHeight="12330" tabRatio="500"/>
  </bookViews>
  <sheets>
    <sheet name="Расчет цены " sheetId="1" r:id="rId1"/>
  </sheets>
  <definedNames>
    <definedName name="_xlnm._FilterDatabase" localSheetId="0">'Расчет цены '!$A$1:$Q$12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6" i="1" l="1"/>
  <c r="Q6" i="1" s="1"/>
  <c r="P7" i="1"/>
  <c r="Q7" i="1" s="1"/>
  <c r="P8" i="1"/>
  <c r="Q8" i="1" s="1"/>
  <c r="P5" i="1"/>
  <c r="Q5" i="1" s="1"/>
  <c r="I8" i="1" l="1"/>
  <c r="J8" i="1" s="1"/>
  <c r="K8" i="1" s="1"/>
  <c r="I7" i="1"/>
  <c r="J7" i="1" s="1"/>
  <c r="K7" i="1" s="1"/>
  <c r="I6" i="1"/>
  <c r="J6" i="1" s="1"/>
  <c r="K6" i="1" s="1"/>
  <c r="I5" i="1"/>
  <c r="J5" i="1" s="1"/>
  <c r="K5" i="1" s="1"/>
  <c r="Q9" i="1" l="1"/>
</calcChain>
</file>

<file path=xl/sharedStrings.xml><?xml version="1.0" encoding="utf-8"?>
<sst xmlns="http://schemas.openxmlformats.org/spreadsheetml/2006/main" count="49" uniqueCount="43">
  <si>
    <t>Обоснование начальной цены единицы товара</t>
  </si>
  <si>
    <t>№ п/п</t>
  </si>
  <si>
    <t>Наименование товара</t>
  </si>
  <si>
    <t>Ед. изм.</t>
  </si>
  <si>
    <t>Кол-во</t>
  </si>
  <si>
    <t xml:space="preserve">Предельные отпускнех цены производителей (тарифный метод)* </t>
  </si>
  <si>
    <t>Средняя (средневзвешенная) цена за единицу (НЦЕ) без учёта НДС (руб.)</t>
  </si>
  <si>
    <t>Однородность совокупности значений выявленных цен, используемых в расчете НМЦК***</t>
  </si>
  <si>
    <t>Начальная цена единицы товара, определенная методом сопоставимых рыночных цен (анализа рынка)****</t>
  </si>
  <si>
    <t>https://roszdravnadzor.gov.ru/services/mi_prices</t>
  </si>
  <si>
    <t xml:space="preserve">где:
НЦЕ - начальная цена единицы медицинского изделия, без учета НДС;
ЦЕМ - цена единицы медицинского изделия, без учета НДС;
n - количество значений информации о цене единицы i-го медицинского изделия;
i - номер информации о цене;
цi - цена единицы i-го медицинского изделия, без учета НДС.
</t>
  </si>
  <si>
    <t>Среднее квадратичное отклонение</t>
  </si>
  <si>
    <t>НДС не облагается в соответствии с Перечнем медицинских товаров, реализация которых на территории РФ и ввоз которых на территорию РФ и иные территории, находящиеся под ее юрисдикцией, не подлежат обложению (освобождаются от обложения) налогом на добавленную стоимость утвержденного Постановлением Правительства РФ от 30 сентября 2015 г. N 1042</t>
  </si>
  <si>
    <t>НДС в соответствии с Постановлением Правительства РФ от 15.09.2008 N 688 (ред. от 06.02.2020) "Об утверждении перечней кодов медицинских товаров, облагаемых налогом на добавленную стоимость по налоговой ставке 10 процентов"</t>
  </si>
  <si>
    <t>НДС прочие медицинские изделия</t>
  </si>
  <si>
    <t>Выбор НДС согласно ОКПД2</t>
  </si>
  <si>
    <t xml:space="preserve">Наименьшая цена единицы медицинского изделия ЦЕМ (НЦЕ) с НДС (руб.)** </t>
  </si>
  <si>
    <t>Начальная цена единицы товара с учетом округления цены с НДС за единицу (руб.)</t>
  </si>
  <si>
    <t>шт</t>
  </si>
  <si>
    <t>отсутствует</t>
  </si>
  <si>
    <t>* Определение цены произведено Заказчиком в соответствии с п.5 Приказа Минэкономразвития России от 15.05.2020 N 450н 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</si>
  <si>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** Исходя из принципа эффективности осуществления закупок контрактной системы в сфере закупок и руководствуясь статьёй 6 Закона о контрактной системе, а также с целью экономии бюджетных средств используется минимальное ценовое предложение.</t>
  </si>
  <si>
    <t>*** Расчёт произведён Заказчиком в соответствии с п.11 Приказа Минэкономразвития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</si>
  <si>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**** Определение цены произведено Заказчиком в соответствии с п.17 Приказа Минэкономразвития России от 15.05.2020 N 450н 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</si>
  <si>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Исполнитель:</t>
  </si>
  <si>
    <t>Фармацевт аптеки по закупкам</t>
  </si>
  <si>
    <t>(должность)</t>
  </si>
  <si>
    <t>Березина Н. Н.</t>
  </si>
  <si>
    <t>(подпись / расшифровка подписи)</t>
  </si>
  <si>
    <t>(Ф.И.О.)</t>
  </si>
  <si>
    <t>8 (812) 241-26-27</t>
  </si>
  <si>
    <t>(контактный телефон)</t>
  </si>
  <si>
    <t>Проводник для доступа к коронарным/периферическим сосудам, одноразового использования</t>
  </si>
  <si>
    <t xml:space="preserve">Катетер ангиографический, одноразового использования </t>
  </si>
  <si>
    <t xml:space="preserve">Интродьюсер для ввода медицинских инструментов при сердечно-сосудистых заболеваниях, неуправляемый </t>
  </si>
  <si>
    <t xml:space="preserve">Катетер внутрисосудистый проводниковый, одноразового использования </t>
  </si>
  <si>
    <t>Поставшик №1, вх. № 983 от 29.04.2026</t>
  </si>
  <si>
    <t>Поставшик №2 вх. № 984 от 29.04.2026</t>
  </si>
  <si>
    <t>Поставшик №3 вх. № 985 от 29.04.2026</t>
  </si>
  <si>
    <r>
      <t>В результате проведенного расчета</t>
    </r>
    <r>
      <rPr>
        <b/>
        <sz val="9"/>
        <rFont val="Times New Roman"/>
        <family val="1"/>
        <charset val="204"/>
      </rPr>
      <t xml:space="preserve"> начальная (максимальная) цена</t>
    </r>
    <r>
      <rPr>
        <b/>
        <sz val="11"/>
        <rFont val="Times New Roman"/>
        <family val="1"/>
        <charset val="204"/>
      </rPr>
      <t xml:space="preserve"> товара составила, руб.:</t>
    </r>
  </si>
  <si>
    <t xml:space="preserve">Начальная (максимальная) цена контракта – 22 470,00 рублей </t>
  </si>
  <si>
    <r>
      <t xml:space="preserve">Коммерческие предложения (руб./ед.изм.)                               </t>
    </r>
    <r>
      <rPr>
        <b/>
        <i/>
        <u/>
        <sz val="9"/>
        <rFont val="Times New Roman"/>
        <family val="1"/>
        <charset val="204"/>
      </rPr>
      <t>Цена указывается без НДС!!!</t>
    </r>
  </si>
  <si>
    <r>
      <t xml:space="preserve">коэффициент вариации цен V (%)           </t>
    </r>
    <r>
      <rPr>
        <i/>
        <sz val="9"/>
        <rFont val="Times New Roman"/>
        <family val="1"/>
        <charset val="204"/>
      </rPr>
      <t xml:space="preserve">         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</si>
</sst>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0"/>
  </numFmts>
  <fonts count="18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i/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Calibri"/>
      <charset val="134"/>
      <scheme val="minor"/>
    </font>
    <font>
      <b/>
      <i/>
      <u/>
      <sz val="9"/>
      <name val="Times New Roman"/>
      <family val="1"/>
      <charset val="204"/>
    </font>
    <font>
      <u/>
      <sz val="11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1"/>
      <charset val="204"/>
    </font>
    <font>
      <i/>
      <sz val="9"/>
      <name val="Arial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00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4" fillId="0" borderId="0" applyBorder="0" applyProtection="0"/>
    <xf numFmtId="0" fontId="8" fillId="0" borderId="0"/>
    <xf numFmtId="0" fontId="1" fillId="0" borderId="0"/>
    <xf numFmtId="0" fontId="8" fillId="0" borderId="0"/>
    <xf numFmtId="0" fontId="9" fillId="0" borderId="0"/>
  </cellStyleXfs>
  <cellXfs count="55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2" fillId="2" borderId="0" xfId="0" applyFont="1" applyFill="1"/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/>
    <xf numFmtId="0" fontId="2" fillId="3" borderId="0" xfId="0" applyFont="1" applyFill="1"/>
    <xf numFmtId="0" fontId="6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2" fontId="3" fillId="4" borderId="2" xfId="0" applyNumberFormat="1" applyFont="1" applyFill="1" applyBorder="1" applyAlignment="1">
      <alignment vertical="top" wrapText="1"/>
    </xf>
    <xf numFmtId="2" fontId="3" fillId="4" borderId="2" xfId="0" applyNumberFormat="1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 vertical="top" wrapText="1"/>
    </xf>
    <xf numFmtId="4" fontId="3" fillId="4" borderId="6" xfId="0" applyNumberFormat="1" applyFont="1" applyFill="1" applyBorder="1" applyAlignment="1">
      <alignment horizontal="center" vertical="center" wrapText="1"/>
    </xf>
    <xf numFmtId="0" fontId="11" fillId="4" borderId="2" xfId="1" applyFont="1" applyFill="1" applyBorder="1" applyAlignment="1" applyProtection="1">
      <alignment horizontal="center" vertical="top" wrapText="1"/>
    </xf>
    <xf numFmtId="0" fontId="12" fillId="3" borderId="2" xfId="0" applyFont="1" applyFill="1" applyBorder="1" applyAlignment="1">
      <alignment wrapText="1"/>
    </xf>
    <xf numFmtId="2" fontId="2" fillId="4" borderId="2" xfId="0" applyNumberFormat="1" applyFont="1" applyFill="1" applyBorder="1" applyAlignment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 textRotation="90" wrapText="1"/>
    </xf>
    <xf numFmtId="4" fontId="3" fillId="4" borderId="2" xfId="0" applyNumberFormat="1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center" wrapText="1"/>
    </xf>
    <xf numFmtId="4" fontId="2" fillId="4" borderId="4" xfId="0" applyNumberFormat="1" applyFont="1" applyFill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/>
    </xf>
    <xf numFmtId="9" fontId="6" fillId="4" borderId="2" xfId="0" applyNumberFormat="1" applyFont="1" applyFill="1" applyBorder="1" applyAlignment="1">
      <alignment horizontal="center" vertical="center" wrapText="1"/>
    </xf>
    <xf numFmtId="1" fontId="6" fillId="5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right" vertical="center"/>
    </xf>
    <xf numFmtId="4" fontId="7" fillId="4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wrapText="1"/>
    </xf>
    <xf numFmtId="0" fontId="14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wrapText="1"/>
    </xf>
    <xf numFmtId="4" fontId="2" fillId="3" borderId="0" xfId="0" applyNumberFormat="1" applyFont="1" applyFill="1"/>
    <xf numFmtId="0" fontId="2" fillId="4" borderId="0" xfId="0" applyFont="1" applyFill="1"/>
    <xf numFmtId="0" fontId="15" fillId="3" borderId="0" xfId="0" applyFont="1" applyFill="1" applyAlignment="1">
      <alignment horizontal="left" vertical="center" wrapText="1" shrinkToFit="1" readingOrder="1"/>
    </xf>
    <xf numFmtId="0" fontId="16" fillId="3" borderId="1" xfId="0" applyNumberFormat="1" applyFont="1" applyFill="1" applyBorder="1" applyAlignment="1" applyProtection="1">
      <alignment horizontal="center"/>
    </xf>
    <xf numFmtId="4" fontId="6" fillId="3" borderId="0" xfId="0" applyNumberFormat="1" applyFont="1" applyFill="1"/>
    <xf numFmtId="0" fontId="16" fillId="3" borderId="0" xfId="5" applyNumberFormat="1" applyFont="1" applyFill="1" applyAlignment="1" applyProtection="1">
      <alignment vertical="center"/>
    </xf>
    <xf numFmtId="22" fontId="16" fillId="3" borderId="1" xfId="5" applyNumberFormat="1" applyFont="1" applyFill="1" applyBorder="1" applyAlignment="1" applyProtection="1">
      <alignment horizontal="center" vertical="center"/>
    </xf>
    <xf numFmtId="0" fontId="16" fillId="3" borderId="1" xfId="5" applyNumberFormat="1" applyFont="1" applyFill="1" applyBorder="1" applyAlignment="1" applyProtection="1">
      <alignment horizontal="center" vertical="center"/>
    </xf>
    <xf numFmtId="0" fontId="17" fillId="3" borderId="5" xfId="0" applyNumberFormat="1" applyFont="1" applyFill="1" applyBorder="1" applyAlignment="1" applyProtection="1">
      <alignment horizontal="center" vertical="top"/>
    </xf>
    <xf numFmtId="0" fontId="17" fillId="3" borderId="1" xfId="5" applyNumberFormat="1" applyFont="1" applyFill="1" applyBorder="1" applyAlignment="1" applyProtection="1">
      <alignment horizontal="center"/>
    </xf>
    <xf numFmtId="0" fontId="17" fillId="3" borderId="1" xfId="5" applyNumberFormat="1" applyFont="1" applyFill="1" applyBorder="1" applyAlignment="1" applyProtection="1">
      <alignment horizontal="center"/>
    </xf>
    <xf numFmtId="0" fontId="17" fillId="3" borderId="5" xfId="5" applyNumberFormat="1" applyFont="1" applyFill="1" applyBorder="1" applyAlignment="1" applyProtection="1">
      <alignment horizontal="center"/>
    </xf>
    <xf numFmtId="0" fontId="17" fillId="3" borderId="0" xfId="5" applyNumberFormat="1" applyFont="1" applyFill="1" applyAlignment="1" applyProtection="1">
      <alignment horizont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3"/>
    <cellStyle name="Обычный 4" xfId="5"/>
    <cellStyle name="Обычный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29520</xdr:colOff>
      <xdr:row>2</xdr:row>
      <xdr:rowOff>609480</xdr:rowOff>
    </xdr:from>
    <xdr:to>
      <xdr:col>10</xdr:col>
      <xdr:colOff>17640</xdr:colOff>
      <xdr:row>2</xdr:row>
      <xdr:rowOff>874440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9333360" y="1523880"/>
          <a:ext cx="884880" cy="264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48240</xdr:colOff>
      <xdr:row>1</xdr:row>
      <xdr:rowOff>419040</xdr:rowOff>
    </xdr:from>
    <xdr:to>
      <xdr:col>12</xdr:col>
      <xdr:colOff>27285</xdr:colOff>
      <xdr:row>1</xdr:row>
      <xdr:rowOff>626760</xdr:rowOff>
    </xdr:to>
    <xdr:pic>
      <xdr:nvPicPr>
        <xdr:cNvPr id="4" name="Рисунок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6640" y="571320"/>
          <a:ext cx="1866960" cy="20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14</xdr:col>
      <xdr:colOff>105840</xdr:colOff>
      <xdr:row>1</xdr:row>
      <xdr:rowOff>162000</xdr:rowOff>
    </xdr:from>
    <xdr:to>
      <xdr:col>16</xdr:col>
      <xdr:colOff>751605</xdr:colOff>
      <xdr:row>1</xdr:row>
      <xdr:rowOff>712800</xdr:rowOff>
    </xdr:to>
    <xdr:pic>
      <xdr:nvPicPr>
        <xdr:cNvPr id="5" name="Рисунок 5"/>
        <xdr:cNvPicPr/>
      </xdr:nvPicPr>
      <xdr:blipFill>
        <a:blip xmlns:r="http://schemas.openxmlformats.org/officeDocument/2006/relationships" r:embed="rId4"/>
        <a:stretch/>
      </xdr:blipFill>
      <xdr:spPr>
        <a:xfrm>
          <a:off x="14380920" y="314280"/>
          <a:ext cx="2211120" cy="550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105480</xdr:colOff>
      <xdr:row>2</xdr:row>
      <xdr:rowOff>19080</xdr:rowOff>
    </xdr:from>
    <xdr:to>
      <xdr:col>8</xdr:col>
      <xdr:colOff>1370520</xdr:colOff>
      <xdr:row>2</xdr:row>
      <xdr:rowOff>560160</xdr:rowOff>
    </xdr:to>
    <xdr:pic>
      <xdr:nvPicPr>
        <xdr:cNvPr id="6" name="Рисунок 10"/>
        <xdr:cNvPicPr/>
      </xdr:nvPicPr>
      <xdr:blipFill>
        <a:blip xmlns:r="http://schemas.openxmlformats.org/officeDocument/2006/relationships" r:embed="rId5"/>
        <a:stretch/>
      </xdr:blipFill>
      <xdr:spPr>
        <a:xfrm>
          <a:off x="7807680" y="933480"/>
          <a:ext cx="1265040" cy="5410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zdravnadzor.gov.ru/services/mi_pri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24"/>
  <sheetViews>
    <sheetView tabSelected="1" zoomScaleNormal="100" workbookViewId="0">
      <selection activeCell="F3" sqref="F3:F4"/>
    </sheetView>
  </sheetViews>
  <sheetFormatPr defaultColWidth="9.140625" defaultRowHeight="15"/>
  <cols>
    <col min="1" max="1" width="4.28515625" style="1" customWidth="1"/>
    <col min="2" max="2" width="51.5703125" style="1" customWidth="1"/>
    <col min="3" max="3" width="8.42578125" style="1" customWidth="1"/>
    <col min="4" max="4" width="6.85546875" style="1" customWidth="1"/>
    <col min="5" max="5" width="13.42578125" style="2" customWidth="1"/>
    <col min="6" max="7" width="14" style="2" customWidth="1"/>
    <col min="8" max="8" width="15.42578125" style="1" hidden="1" customWidth="1"/>
    <col min="9" max="9" width="25.5703125" style="1" customWidth="1"/>
    <col min="10" max="10" width="12.7109375" style="1" customWidth="1"/>
    <col min="11" max="11" width="13.28515625" style="1" customWidth="1"/>
    <col min="12" max="12" width="27" style="1" customWidth="1"/>
    <col min="13" max="13" width="19.5703125" style="1" customWidth="1"/>
    <col min="14" max="14" width="6" style="1" customWidth="1"/>
    <col min="15" max="15" width="3.140625" style="3" customWidth="1"/>
    <col min="16" max="16" width="19.28515625" style="1" customWidth="1"/>
    <col min="17" max="17" width="18.5703125" style="2" customWidth="1"/>
    <col min="18" max="18" width="15.85546875" style="1" customWidth="1"/>
    <col min="19" max="19" width="10.7109375" style="1" customWidth="1"/>
    <col min="20" max="20" width="17" style="1" customWidth="1"/>
    <col min="21" max="1023" width="9.140625" style="1"/>
  </cols>
  <sheetData>
    <row r="1" spans="1:20" ht="12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20" ht="60" customHeight="1">
      <c r="A2" s="11" t="s">
        <v>1</v>
      </c>
      <c r="B2" s="11" t="s">
        <v>2</v>
      </c>
      <c r="C2" s="11" t="s">
        <v>3</v>
      </c>
      <c r="D2" s="11" t="s">
        <v>4</v>
      </c>
      <c r="E2" s="12" t="s">
        <v>41</v>
      </c>
      <c r="F2" s="12"/>
      <c r="G2" s="12"/>
      <c r="H2" s="13" t="s">
        <v>5</v>
      </c>
      <c r="I2" s="14" t="s">
        <v>6</v>
      </c>
      <c r="J2" s="15" t="s">
        <v>7</v>
      </c>
      <c r="K2" s="15"/>
      <c r="L2" s="16" t="s">
        <v>8</v>
      </c>
      <c r="M2" s="16"/>
      <c r="N2" s="16"/>
      <c r="O2" s="16"/>
      <c r="P2" s="16"/>
      <c r="Q2" s="16"/>
    </row>
    <row r="3" spans="1:20" ht="158.25" customHeight="1">
      <c r="A3" s="11"/>
      <c r="B3" s="11"/>
      <c r="C3" s="11"/>
      <c r="D3" s="11"/>
      <c r="E3" s="17" t="s">
        <v>36</v>
      </c>
      <c r="F3" s="17" t="s">
        <v>37</v>
      </c>
      <c r="G3" s="17" t="s">
        <v>38</v>
      </c>
      <c r="H3" s="18" t="s">
        <v>9</v>
      </c>
      <c r="I3" s="19" t="s">
        <v>10</v>
      </c>
      <c r="J3" s="16" t="s">
        <v>11</v>
      </c>
      <c r="K3" s="16" t="s">
        <v>42</v>
      </c>
      <c r="L3" s="20" t="s">
        <v>12</v>
      </c>
      <c r="M3" s="20" t="s">
        <v>13</v>
      </c>
      <c r="N3" s="20" t="s">
        <v>14</v>
      </c>
      <c r="O3" s="21" t="s">
        <v>15</v>
      </c>
      <c r="P3" s="13" t="s">
        <v>16</v>
      </c>
      <c r="Q3" s="22" t="s">
        <v>17</v>
      </c>
    </row>
    <row r="4" spans="1:20">
      <c r="A4" s="11"/>
      <c r="B4" s="11"/>
      <c r="C4" s="11"/>
      <c r="D4" s="11"/>
      <c r="E4" s="23"/>
      <c r="F4" s="23"/>
      <c r="G4" s="23"/>
      <c r="H4" s="18"/>
      <c r="I4" s="19"/>
      <c r="J4" s="16"/>
      <c r="K4" s="16"/>
      <c r="L4" s="24">
        <v>1</v>
      </c>
      <c r="M4" s="24">
        <v>2</v>
      </c>
      <c r="N4" s="24">
        <v>3</v>
      </c>
      <c r="O4" s="25"/>
      <c r="P4" s="13"/>
      <c r="Q4" s="22"/>
    </row>
    <row r="5" spans="1:20" s="4" customFormat="1" ht="48.75" customHeight="1">
      <c r="A5" s="26">
        <v>1</v>
      </c>
      <c r="B5" s="27" t="s">
        <v>32</v>
      </c>
      <c r="C5" s="28" t="s">
        <v>18</v>
      </c>
      <c r="D5" s="29">
        <v>1</v>
      </c>
      <c r="E5" s="30">
        <v>4703.16</v>
      </c>
      <c r="F5" s="30">
        <v>4740</v>
      </c>
      <c r="G5" s="30">
        <v>4620</v>
      </c>
      <c r="H5" s="26" t="s">
        <v>19</v>
      </c>
      <c r="I5" s="31">
        <f t="shared" ref="I5:I8" si="0">AVERAGE(E5:G5)</f>
        <v>4687.72</v>
      </c>
      <c r="J5" s="32">
        <f t="shared" ref="J5:J8" si="1">SQRT(((SUM((POWER(F5-I5,2)),(POWER(E5-I5,2)),(POWER(G5-I5,2)),)/(COLUMNS(E5:G5)-1))))</f>
        <v>61.471905778168271</v>
      </c>
      <c r="K5" s="32">
        <f t="shared" ref="K5:K8" si="2">J5/I5*100</f>
        <v>1.3113391110853094</v>
      </c>
      <c r="L5" s="33">
        <v>0</v>
      </c>
      <c r="M5" s="33">
        <v>0.1</v>
      </c>
      <c r="N5" s="33">
        <v>0.22</v>
      </c>
      <c r="O5" s="34">
        <v>1</v>
      </c>
      <c r="P5" s="35">
        <f>ROUNDDOWN(IF(O5=1,MIN(E5:G5),IF(O5=2,(MIN(E5:G5)*110%),(MIN(E5:G5)*122%))),2)</f>
        <v>4620</v>
      </c>
      <c r="Q5" s="31">
        <f>P5*D5</f>
        <v>4620</v>
      </c>
      <c r="S5" s="5"/>
      <c r="T5" s="6"/>
    </row>
    <row r="6" spans="1:20" s="4" customFormat="1" ht="30">
      <c r="A6" s="26">
        <v>2</v>
      </c>
      <c r="B6" s="27" t="s">
        <v>33</v>
      </c>
      <c r="C6" s="28" t="s">
        <v>18</v>
      </c>
      <c r="D6" s="29">
        <v>1</v>
      </c>
      <c r="E6" s="30">
        <v>2443.1999999999998</v>
      </c>
      <c r="F6" s="30">
        <v>2462</v>
      </c>
      <c r="G6" s="30">
        <v>2400</v>
      </c>
      <c r="H6" s="26" t="s">
        <v>19</v>
      </c>
      <c r="I6" s="31">
        <f t="shared" si="0"/>
        <v>2435.0666666666666</v>
      </c>
      <c r="J6" s="32">
        <f t="shared" si="1"/>
        <v>31.790145223533219</v>
      </c>
      <c r="K6" s="32">
        <f t="shared" si="2"/>
        <v>1.3055143688139907</v>
      </c>
      <c r="L6" s="33">
        <v>0</v>
      </c>
      <c r="M6" s="33">
        <v>0.1</v>
      </c>
      <c r="N6" s="33">
        <v>0.22</v>
      </c>
      <c r="O6" s="34">
        <v>1</v>
      </c>
      <c r="P6" s="35">
        <f t="shared" ref="P6:P8" si="3">ROUNDDOWN(IF(O6=1,MIN(E6:G6),IF(O6=2,(MIN(E6:G6)*110%),(MIN(E6:G6)*122%))),2)</f>
        <v>2400</v>
      </c>
      <c r="Q6" s="31">
        <f t="shared" ref="Q6:Q8" si="4">P6*D6</f>
        <v>2400</v>
      </c>
      <c r="S6" s="5"/>
      <c r="T6" s="6"/>
    </row>
    <row r="7" spans="1:20" s="4" customFormat="1" ht="45">
      <c r="A7" s="26">
        <v>3</v>
      </c>
      <c r="B7" s="27" t="s">
        <v>34</v>
      </c>
      <c r="C7" s="28" t="s">
        <v>18</v>
      </c>
      <c r="D7" s="36">
        <v>1</v>
      </c>
      <c r="E7" s="30">
        <v>2901.3</v>
      </c>
      <c r="F7" s="30">
        <v>2924</v>
      </c>
      <c r="G7" s="30">
        <v>2850</v>
      </c>
      <c r="H7" s="26" t="s">
        <v>19</v>
      </c>
      <c r="I7" s="31">
        <f t="shared" si="0"/>
        <v>2891.7666666666664</v>
      </c>
      <c r="J7" s="32">
        <f t="shared" si="1"/>
        <v>37.909937131751285</v>
      </c>
      <c r="K7" s="32">
        <f t="shared" si="2"/>
        <v>1.310961135583252</v>
      </c>
      <c r="L7" s="33">
        <v>0</v>
      </c>
      <c r="M7" s="33">
        <v>0.1</v>
      </c>
      <c r="N7" s="33">
        <v>0.22</v>
      </c>
      <c r="O7" s="34">
        <v>1</v>
      </c>
      <c r="P7" s="35">
        <f t="shared" si="3"/>
        <v>2850</v>
      </c>
      <c r="Q7" s="31">
        <f t="shared" si="4"/>
        <v>2850</v>
      </c>
      <c r="S7" s="5"/>
      <c r="T7" s="6"/>
    </row>
    <row r="8" spans="1:20" s="4" customFormat="1" ht="30">
      <c r="A8" s="26">
        <v>4</v>
      </c>
      <c r="B8" s="27" t="s">
        <v>35</v>
      </c>
      <c r="C8" s="28" t="s">
        <v>18</v>
      </c>
      <c r="D8" s="36">
        <v>1</v>
      </c>
      <c r="E8" s="30">
        <v>12826.8</v>
      </c>
      <c r="F8" s="30">
        <v>12927</v>
      </c>
      <c r="G8" s="30">
        <v>12600</v>
      </c>
      <c r="H8" s="26" t="s">
        <v>19</v>
      </c>
      <c r="I8" s="31">
        <f t="shared" si="0"/>
        <v>12784.6</v>
      </c>
      <c r="J8" s="32">
        <f t="shared" si="1"/>
        <v>167.53471282095532</v>
      </c>
      <c r="K8" s="32">
        <f t="shared" si="2"/>
        <v>1.310441568926328</v>
      </c>
      <c r="L8" s="33">
        <v>0</v>
      </c>
      <c r="M8" s="33">
        <v>0.1</v>
      </c>
      <c r="N8" s="33">
        <v>0.22</v>
      </c>
      <c r="O8" s="34">
        <v>1</v>
      </c>
      <c r="P8" s="35">
        <f t="shared" si="3"/>
        <v>12600</v>
      </c>
      <c r="Q8" s="31">
        <f t="shared" si="4"/>
        <v>12600</v>
      </c>
      <c r="S8" s="5"/>
      <c r="T8" s="6"/>
    </row>
    <row r="9" spans="1:20" ht="29.25" customHeight="1">
      <c r="A9" s="37" t="s">
        <v>39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8">
        <f>SUM(Q5:Q8)</f>
        <v>22470</v>
      </c>
      <c r="T9" s="2"/>
    </row>
    <row r="10" spans="1:20" ht="42" hidden="1" customHeight="1">
      <c r="A10" s="39" t="s">
        <v>20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</row>
    <row r="11" spans="1:20" ht="32.25" customHeight="1">
      <c r="A11" s="40" t="s">
        <v>40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20" ht="18.75" customHeight="1">
      <c r="A12" s="41" t="s">
        <v>21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20" ht="38.25" customHeight="1">
      <c r="A13" s="41" t="s">
        <v>22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0" ht="29.25" customHeight="1">
      <c r="A14" s="41" t="s">
        <v>23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0">
      <c r="A15" s="8"/>
      <c r="B15" s="8"/>
      <c r="C15" s="8"/>
      <c r="D15" s="8"/>
      <c r="E15" s="42"/>
      <c r="F15" s="42"/>
      <c r="G15" s="42"/>
      <c r="H15" s="8"/>
      <c r="I15" s="8"/>
      <c r="J15" s="8"/>
      <c r="K15" s="8"/>
      <c r="L15" s="8"/>
      <c r="M15" s="8"/>
      <c r="N15" s="8"/>
      <c r="O15" s="43"/>
      <c r="P15" s="8"/>
      <c r="Q15" s="42"/>
    </row>
    <row r="16" spans="1:20" ht="15" customHeight="1">
      <c r="A16" s="8"/>
      <c r="B16" s="44" t="s">
        <v>24</v>
      </c>
      <c r="C16" s="44"/>
      <c r="D16" s="44"/>
      <c r="E16" s="44"/>
      <c r="F16" s="44"/>
      <c r="G16" s="42"/>
      <c r="H16" s="8"/>
      <c r="I16" s="8"/>
      <c r="J16" s="8"/>
      <c r="K16" s="8"/>
      <c r="L16" s="8"/>
      <c r="M16" s="8"/>
      <c r="N16" s="8"/>
      <c r="O16" s="8"/>
      <c r="P16" s="8"/>
      <c r="Q16" s="42"/>
    </row>
    <row r="17" spans="1:17">
      <c r="A17" s="8"/>
      <c r="B17" s="45" t="s">
        <v>25</v>
      </c>
      <c r="C17" s="45"/>
      <c r="D17" s="45"/>
      <c r="E17" s="45"/>
      <c r="F17" s="45"/>
      <c r="G17" s="46"/>
      <c r="H17" s="9"/>
      <c r="I17" s="9"/>
      <c r="J17" s="9"/>
      <c r="K17" s="9"/>
      <c r="L17" s="47"/>
      <c r="M17" s="48">
        <v>46141.604166666664</v>
      </c>
      <c r="N17" s="49"/>
      <c r="O17" s="9"/>
      <c r="P17" s="9"/>
      <c r="Q17" s="42"/>
    </row>
    <row r="18" spans="1:17" s="7" customFormat="1">
      <c r="A18" s="9"/>
      <c r="B18" s="50" t="s">
        <v>26</v>
      </c>
      <c r="C18" s="50"/>
      <c r="D18" s="50"/>
      <c r="E18" s="50"/>
      <c r="F18" s="50"/>
      <c r="G18" s="42"/>
      <c r="H18" s="8"/>
      <c r="I18" s="8"/>
      <c r="J18" s="8"/>
      <c r="K18" s="8"/>
      <c r="L18" s="51"/>
      <c r="M18" s="51"/>
      <c r="N18" s="52"/>
      <c r="O18" s="8"/>
      <c r="P18" s="8"/>
      <c r="Q18" s="46"/>
    </row>
    <row r="19" spans="1:17">
      <c r="A19" s="8"/>
      <c r="B19" s="45" t="s">
        <v>27</v>
      </c>
      <c r="C19" s="45"/>
      <c r="D19" s="45"/>
      <c r="E19" s="45"/>
      <c r="F19" s="45"/>
      <c r="G19" s="42"/>
      <c r="H19" s="8"/>
      <c r="I19" s="8"/>
      <c r="J19" s="8"/>
      <c r="K19" s="8"/>
      <c r="L19" s="53" t="s">
        <v>28</v>
      </c>
      <c r="M19" s="53"/>
      <c r="N19" s="54"/>
      <c r="O19" s="8"/>
      <c r="P19" s="8"/>
      <c r="Q19" s="42"/>
    </row>
    <row r="20" spans="1:17">
      <c r="A20" s="8"/>
      <c r="B20" s="50" t="s">
        <v>29</v>
      </c>
      <c r="C20" s="50"/>
      <c r="D20" s="50"/>
      <c r="E20" s="50"/>
      <c r="F20" s="50"/>
      <c r="G20" s="42"/>
      <c r="H20" s="8"/>
      <c r="I20" s="8"/>
      <c r="J20" s="8"/>
      <c r="K20" s="8"/>
      <c r="L20" s="8"/>
      <c r="M20" s="8"/>
      <c r="N20" s="8"/>
      <c r="O20" s="8"/>
      <c r="P20" s="8"/>
      <c r="Q20" s="42"/>
    </row>
    <row r="21" spans="1:17">
      <c r="A21" s="8"/>
      <c r="B21" s="45" t="s">
        <v>30</v>
      </c>
      <c r="C21" s="45"/>
      <c r="D21" s="45"/>
      <c r="E21" s="45"/>
      <c r="F21" s="45"/>
      <c r="G21" s="42"/>
      <c r="H21" s="8"/>
      <c r="I21" s="8"/>
      <c r="J21" s="8"/>
      <c r="K21" s="8"/>
      <c r="L21" s="8"/>
      <c r="M21" s="8"/>
      <c r="N21" s="8"/>
      <c r="O21" s="8"/>
      <c r="P21" s="8"/>
      <c r="Q21" s="42"/>
    </row>
    <row r="22" spans="1:17">
      <c r="A22" s="8"/>
      <c r="B22" s="50" t="s">
        <v>31</v>
      </c>
      <c r="C22" s="50"/>
      <c r="D22" s="50"/>
      <c r="E22" s="50"/>
      <c r="F22" s="50"/>
      <c r="G22" s="42"/>
      <c r="H22" s="8"/>
      <c r="I22" s="8"/>
      <c r="J22" s="8"/>
      <c r="K22" s="8"/>
      <c r="L22" s="8"/>
      <c r="M22" s="8"/>
      <c r="N22" s="8"/>
      <c r="O22" s="8"/>
      <c r="P22" s="8"/>
      <c r="Q22" s="42"/>
    </row>
    <row r="23" spans="1:17">
      <c r="O23" s="8"/>
    </row>
    <row r="24" spans="1:17">
      <c r="O24" s="8"/>
    </row>
  </sheetData>
  <mergeCells count="30">
    <mergeCell ref="F3:F4"/>
    <mergeCell ref="E3:E4"/>
    <mergeCell ref="G3:G4"/>
    <mergeCell ref="B16:F16"/>
    <mergeCell ref="B17:F17"/>
    <mergeCell ref="A10:Q10"/>
    <mergeCell ref="A11:Q11"/>
    <mergeCell ref="A12:Q12"/>
    <mergeCell ref="A13:Q13"/>
    <mergeCell ref="B18:F18"/>
    <mergeCell ref="L18:M18"/>
    <mergeCell ref="A1:Q1"/>
    <mergeCell ref="A2:A4"/>
    <mergeCell ref="B2:B4"/>
    <mergeCell ref="C2:C4"/>
    <mergeCell ref="D2:D4"/>
    <mergeCell ref="E2:G2"/>
    <mergeCell ref="J2:K2"/>
    <mergeCell ref="L2:Q2"/>
    <mergeCell ref="H3:H4"/>
    <mergeCell ref="I3:I4"/>
    <mergeCell ref="J3:J4"/>
    <mergeCell ref="K3:K4"/>
    <mergeCell ref="A14:Q14"/>
    <mergeCell ref="A9:P9"/>
    <mergeCell ref="B19:F19"/>
    <mergeCell ref="L19:M19"/>
    <mergeCell ref="B20:F20"/>
    <mergeCell ref="B21:F21"/>
    <mergeCell ref="B22:F22"/>
  </mergeCells>
  <hyperlinks>
    <hyperlink ref="H3" r:id="rId1"/>
  </hyperlinks>
  <pageMargins left="0.70833333333333304" right="0.70833333333333304" top="0.74791666666666701" bottom="0.74791666666666701" header="0.51180555555555496" footer="0.51180555555555496"/>
  <pageSetup paperSize="9" scale="52" firstPageNumber="0" fitToHeight="0" orientation="landscape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 </vt:lpstr>
      <vt:lpstr>'Расчет цены '!_ФильтрБазыДанных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Капитоновна Татьяна Юрьевна</cp:lastModifiedBy>
  <cp:revision>6</cp:revision>
  <cp:lastPrinted>2026-03-18T09:58:55Z</cp:lastPrinted>
  <dcterms:created xsi:type="dcterms:W3CDTF">2014-01-15T18:15:09Z</dcterms:created>
  <dcterms:modified xsi:type="dcterms:W3CDTF">2026-05-05T09:38:34Z</dcterms:modified>
  <dc:language>ru-RU</dc:language>
</cp:coreProperties>
</file>