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05" yWindow="-105" windowWidth="23250" windowHeight="14010"/>
  </bookViews>
  <sheets>
    <sheet name="Лист1" sheetId="1" r:id="rId1"/>
  </sheets>
  <definedNames>
    <definedName name="_xlnm._FilterDatabase" localSheetId="0" hidden="1">Лист1!$A$8:$N$17</definedName>
    <definedName name="_xlnm.Print_Titles" localSheetId="0">Лист1!$6:$7</definedName>
    <definedName name="_xlnm.Print_Area" localSheetId="0">Лист1!$A$1:$Q$22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1"/>
  <c r="H9"/>
  <c r="K9" s="1"/>
  <c r="I12"/>
  <c r="O13"/>
  <c r="P13" s="1"/>
  <c r="L13"/>
  <c r="H13"/>
  <c r="K13" s="1"/>
  <c r="O12"/>
  <c r="L12"/>
  <c r="H12"/>
  <c r="K12" s="1"/>
  <c r="O11"/>
  <c r="P11" s="1"/>
  <c r="O10"/>
  <c r="P10" s="1"/>
  <c r="O15"/>
  <c r="P15" s="1"/>
  <c r="O14"/>
  <c r="P14" s="1"/>
  <c r="L14"/>
  <c r="H14"/>
  <c r="K14" s="1"/>
  <c r="N14" s="1"/>
  <c r="O16"/>
  <c r="P16" s="1"/>
  <c r="O9"/>
  <c r="P9" s="1"/>
  <c r="L9"/>
  <c r="H16" l="1"/>
  <c r="K16" s="1"/>
  <c r="N16" s="1"/>
  <c r="H11"/>
  <c r="K11" s="1"/>
  <c r="N11" s="1"/>
  <c r="L15"/>
  <c r="H15"/>
  <c r="K15" s="1"/>
  <c r="N15" s="1"/>
  <c r="L16"/>
  <c r="L11"/>
  <c r="H10"/>
  <c r="K10" s="1"/>
  <c r="N10" s="1"/>
  <c r="M14"/>
  <c r="N12"/>
  <c r="P12"/>
  <c r="P17" s="1"/>
  <c r="M12"/>
  <c r="N13"/>
  <c r="M13"/>
  <c r="M9"/>
  <c r="N9"/>
  <c r="M10" l="1"/>
  <c r="M11"/>
  <c r="M16"/>
  <c r="M15"/>
  <c r="N17"/>
</calcChain>
</file>

<file path=xl/sharedStrings.xml><?xml version="1.0" encoding="utf-8"?>
<sst xmlns="http://schemas.openxmlformats.org/spreadsheetml/2006/main" count="48" uniqueCount="43">
  <si>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</si>
  <si>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</si>
  <si>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</si>
  <si>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</si>
  <si>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</si>
  <si>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</si>
  <si>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</si>
  <si>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</si>
  <si>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</si>
  <si>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</si>
  <si>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</si>
  <si>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</si>
  <si>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</si>
  <si>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</si>
  <si>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</si>
  <si>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</si>
  <si>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</si>
  <si>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</si>
  <si>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</si>
  <si>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(ФИО должностного лица, ответственного за расчет и обоснование НМЦК)</t>
  </si>
  <si>
    <t>(подпись)</t>
  </si>
  <si>
    <t>(дата утверждения)</t>
  </si>
  <si>
    <t>Обоснование и расчет начальной (максимальной) цены контракта</t>
  </si>
  <si>
    <t>Единица измерения</t>
  </si>
  <si>
    <t>Минимальное ценовое предложение, руб.</t>
  </si>
  <si>
    <t>ИТОГО НМЦК по наименьшему ценовому предложению</t>
  </si>
  <si>
    <t>14=13*7</t>
  </si>
  <si>
    <t>апреля</t>
  </si>
  <si>
    <t>Заместитель директора Усачева Ирина Валерьевна</t>
  </si>
  <si>
    <t>Альбом для рисования (А4, на скрепке)</t>
  </si>
  <si>
    <t>Раскраска (А4, 16 стр)</t>
  </si>
  <si>
    <t>Цветная бумага (А4, 80 гр/м2)</t>
  </si>
  <si>
    <t>Карандаши цветные 12 цветов</t>
  </si>
  <si>
    <t>шт</t>
  </si>
  <si>
    <t>набор</t>
  </si>
  <si>
    <t>Фломастеры 12 цветов</t>
  </si>
  <si>
    <t>пач</t>
  </si>
  <si>
    <t>Бумага для офисной техники цветная</t>
  </si>
  <si>
    <t>* В целях соблюдения статьи 34 Бюджетного кодекса, Заказчиком принято решение при расчете НМЦК использовать минимальное ценовое предложение 24 322,20 рублей</t>
  </si>
  <si>
    <r>
      <t xml:space="preserve">на </t>
    </r>
    <r>
      <rPr>
        <b/>
        <sz val="10"/>
        <color theme="1"/>
        <rFont val="Times New Roman"/>
        <family val="1"/>
        <charset val="204"/>
      </rPr>
      <t xml:space="preserve">поставку канцелярских товаров для ГОЛ </t>
    </r>
    <r>
      <rPr>
        <sz val="10"/>
        <color theme="1"/>
        <rFont val="Times New Roman"/>
        <family val="1"/>
        <charset val="204"/>
      </rPr>
      <t xml:space="preserve">для Государственного бюджетного общеобразовательного учреждения средняя общеобразовательная школа № 127 с углубленным изучением английского языка Красногвардейского района Санкт-Петербурга для нужд Санкт-Петербурга в 2026 году
</t>
    </r>
    <r>
      <rPr>
        <b/>
        <sz val="10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0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 </t>
    </r>
    <r>
      <rPr>
        <b/>
        <sz val="10"/>
        <color theme="1"/>
        <rFont val="Times New Roman"/>
        <family val="1"/>
        <charset val="204"/>
      </rPr>
      <t>от 01.04.2026 № Б/Н</t>
    </r>
    <r>
      <rPr>
        <sz val="10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</si>
  <si>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Ответы на запрос получены от 3-х исполнителей Вх №1. Б/Н от 06.04.2026, Вх №2. Б/Н от 06.04.2026, Вх №3. Б/Н от 06.04.2026.</t>
  </si>
  <si>
    <t>Бейдж пластиковый (вертикальный, без держателя)</t>
  </si>
  <si>
    <t>Диплом наградной (А4, в ассортименте)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</si>
</sst>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4" fontId="7" fillId="0" borderId="1" xfId="0" applyNumberFormat="1" applyFont="1" applyBorder="1" applyAlignment="1">
      <alignment horizontal="left" vertical="center" wrapText="1" readingOrder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19050</xdr:colOff>
      <xdr:row>5</xdr:row>
      <xdr:rowOff>76200</xdr:rowOff>
    </xdr:from>
    <xdr:to>
      <xdr:col>13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542925</xdr:rowOff>
    </xdr:from>
    <xdr:to>
      <xdr:col>13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666750</xdr:colOff>
      <xdr:row>6</xdr:row>
      <xdr:rowOff>847725</xdr:rowOff>
    </xdr:from>
    <xdr:to>
      <xdr:col>13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104776</xdr:colOff>
      <xdr:row>6</xdr:row>
      <xdr:rowOff>752475</xdr:rowOff>
    </xdr:from>
    <xdr:to>
      <xdr:col>11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285750</xdr:colOff>
      <xdr:row>7</xdr:row>
      <xdr:rowOff>333375</xdr:rowOff>
    </xdr:from>
    <xdr:to>
      <xdr:col>10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247650</xdr:colOff>
      <xdr:row>16</xdr:row>
      <xdr:rowOff>19050</xdr:rowOff>
    </xdr:from>
    <xdr:to>
      <xdr:col>12</xdr:col>
      <xdr:colOff>225426</xdr:colOff>
      <xdr:row>17</xdr:row>
      <xdr:rowOff>28985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123825</xdr:colOff>
      <xdr:row>6</xdr:row>
      <xdr:rowOff>485775</xdr:rowOff>
    </xdr:from>
    <xdr:to>
      <xdr:col>7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22"/>
  <sheetViews>
    <sheetView tabSelected="1" view="pageBreakPreview" zoomScaleSheetLayoutView="100" workbookViewId="0">
      <selection activeCell="R9" sqref="R9:U18"/>
    </sheetView>
  </sheetViews>
  <sheetFormatPr defaultColWidth="9.140625" defaultRowHeight="12.75"/>
  <cols>
    <col min="1" max="1" width="9.140625" style="4"/>
    <col min="2" max="2" width="34.5703125" style="4" customWidth="1"/>
    <col min="3" max="5" width="10" style="4" bestFit="1" customWidth="1"/>
    <col min="6" max="7" width="3" style="4" customWidth="1"/>
    <col min="8" max="8" width="11.42578125" style="4" customWidth="1"/>
    <col min="9" max="9" width="9.140625" style="4"/>
    <col min="10" max="10" width="9.7109375" style="4" customWidth="1"/>
    <col min="11" max="11" width="11.5703125" style="4" customWidth="1"/>
    <col min="12" max="12" width="10.85546875" style="4" customWidth="1"/>
    <col min="13" max="13" width="9.140625" style="4"/>
    <col min="14" max="14" width="12.85546875" style="4" customWidth="1"/>
    <col min="15" max="15" width="9.85546875" style="4" customWidth="1"/>
    <col min="16" max="16" width="12.85546875" style="4" customWidth="1"/>
    <col min="17" max="17" width="9.140625" style="4"/>
    <col min="18" max="20" width="12.7109375" style="4" customWidth="1"/>
    <col min="21" max="16384" width="9.140625" style="4"/>
  </cols>
  <sheetData>
    <row r="2" spans="1:24" ht="12.75" customHeight="1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24" ht="15" customHeight="1">
      <c r="A3" s="27" t="s">
        <v>22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</row>
    <row r="4" spans="1:24" ht="109.5" customHeight="1">
      <c r="A4" s="28" t="s">
        <v>39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</row>
    <row r="5" spans="1:24" ht="16.5" customHeight="1">
      <c r="A5" s="29" t="s">
        <v>40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</row>
    <row r="6" spans="1:24" ht="43.5" customHeight="1">
      <c r="A6" s="30" t="s">
        <v>1</v>
      </c>
      <c r="B6" s="30" t="s">
        <v>2</v>
      </c>
      <c r="C6" s="30" t="s">
        <v>3</v>
      </c>
      <c r="D6" s="30"/>
      <c r="E6" s="30"/>
      <c r="F6" s="30"/>
      <c r="G6" s="30"/>
      <c r="H6" s="30"/>
      <c r="I6" s="30" t="s">
        <v>7</v>
      </c>
      <c r="J6" s="30" t="s">
        <v>8</v>
      </c>
      <c r="K6" s="30" t="s">
        <v>9</v>
      </c>
      <c r="L6" s="30"/>
      <c r="M6" s="30"/>
      <c r="N6" s="1" t="s">
        <v>18</v>
      </c>
      <c r="O6" s="31" t="s">
        <v>24</v>
      </c>
      <c r="P6" s="31" t="s">
        <v>25</v>
      </c>
      <c r="Q6" s="30" t="s">
        <v>23</v>
      </c>
    </row>
    <row r="7" spans="1:24" ht="89.25">
      <c r="A7" s="30"/>
      <c r="B7" s="30"/>
      <c r="C7" s="3" t="s">
        <v>4</v>
      </c>
      <c r="D7" s="3" t="s">
        <v>5</v>
      </c>
      <c r="E7" s="3" t="s">
        <v>6</v>
      </c>
      <c r="F7" s="3"/>
      <c r="G7" s="3"/>
      <c r="H7" s="3"/>
      <c r="I7" s="30"/>
      <c r="J7" s="30"/>
      <c r="K7" s="3" t="s">
        <v>10</v>
      </c>
      <c r="L7" s="2" t="s">
        <v>11</v>
      </c>
      <c r="M7" s="2" t="s">
        <v>12</v>
      </c>
      <c r="N7" s="3"/>
      <c r="O7" s="32"/>
      <c r="P7" s="32"/>
      <c r="Q7" s="30"/>
    </row>
    <row r="8" spans="1:24" ht="40.5">
      <c r="A8" s="5">
        <v>1</v>
      </c>
      <c r="B8" s="6">
        <v>2</v>
      </c>
      <c r="C8" s="5">
        <v>3</v>
      </c>
      <c r="D8" s="5">
        <v>4</v>
      </c>
      <c r="E8" s="5">
        <v>5</v>
      </c>
      <c r="F8" s="5"/>
      <c r="G8" s="5"/>
      <c r="H8" s="5" t="s">
        <v>13</v>
      </c>
      <c r="I8" s="5">
        <v>7</v>
      </c>
      <c r="J8" s="5" t="s">
        <v>14</v>
      </c>
      <c r="K8" s="5" t="s">
        <v>15</v>
      </c>
      <c r="L8" s="5">
        <v>10</v>
      </c>
      <c r="M8" s="5">
        <v>11</v>
      </c>
      <c r="N8" s="5" t="s">
        <v>16</v>
      </c>
      <c r="O8" s="5">
        <v>13</v>
      </c>
      <c r="P8" s="5" t="s">
        <v>26</v>
      </c>
      <c r="Q8" s="5">
        <v>15</v>
      </c>
    </row>
    <row r="9" spans="1:24" ht="30">
      <c r="A9" s="7">
        <v>1</v>
      </c>
      <c r="B9" s="26" t="s">
        <v>41</v>
      </c>
      <c r="C9" s="8">
        <v>18.66</v>
      </c>
      <c r="D9" s="8">
        <v>19.399999999999999</v>
      </c>
      <c r="E9" s="8">
        <v>20.34</v>
      </c>
      <c r="F9" s="8"/>
      <c r="G9" s="8"/>
      <c r="H9" s="8">
        <f t="shared" ref="H9:H16" si="0">C9+D9+E9</f>
        <v>58.400000000000006</v>
      </c>
      <c r="I9" s="9">
        <v>120</v>
      </c>
      <c r="J9" s="9">
        <v>3</v>
      </c>
      <c r="K9" s="8">
        <f t="shared" ref="K9:K16" si="1">ROUND(H9/J9,2)</f>
        <v>19.47</v>
      </c>
      <c r="L9" s="8">
        <f t="shared" ref="L9:L16" si="2">STDEV(C9:E9)</f>
        <v>0.84198178919340838</v>
      </c>
      <c r="M9" s="10">
        <f t="shared" ref="M9:M16" si="3">L9/K9</f>
        <v>4.3245084190724627E-2</v>
      </c>
      <c r="N9" s="21">
        <f t="shared" ref="N9:N16" si="4">I9*K9</f>
        <v>2336.3999999999996</v>
      </c>
      <c r="O9" s="23">
        <f t="shared" ref="O9:O16" si="5">C9</f>
        <v>18.66</v>
      </c>
      <c r="P9" s="23">
        <f t="shared" ref="P9:P16" si="6">O9*I9</f>
        <v>2239.1999999999998</v>
      </c>
      <c r="Q9" s="9" t="s">
        <v>33</v>
      </c>
      <c r="R9" s="22"/>
      <c r="S9" s="22"/>
      <c r="T9" s="22"/>
      <c r="U9" s="11"/>
      <c r="V9" s="11"/>
      <c r="W9" s="11"/>
      <c r="X9" s="11"/>
    </row>
    <row r="10" spans="1:24" ht="30">
      <c r="A10" s="7">
        <v>2</v>
      </c>
      <c r="B10" s="26" t="s">
        <v>29</v>
      </c>
      <c r="C10" s="8">
        <v>17.88</v>
      </c>
      <c r="D10" s="8">
        <v>18.63</v>
      </c>
      <c r="E10" s="8">
        <v>20.87</v>
      </c>
      <c r="F10" s="8"/>
      <c r="G10" s="8"/>
      <c r="H10" s="8">
        <f t="shared" si="0"/>
        <v>57.379999999999995</v>
      </c>
      <c r="I10" s="9">
        <v>20</v>
      </c>
      <c r="J10" s="9">
        <v>3</v>
      </c>
      <c r="K10" s="8">
        <f t="shared" si="1"/>
        <v>19.13</v>
      </c>
      <c r="L10" s="8">
        <f t="shared" si="2"/>
        <v>1.5556456323126218</v>
      </c>
      <c r="M10" s="10">
        <f t="shared" si="3"/>
        <v>8.131968804561536E-2</v>
      </c>
      <c r="N10" s="21">
        <f t="shared" si="4"/>
        <v>382.59999999999997</v>
      </c>
      <c r="O10" s="23">
        <f t="shared" si="5"/>
        <v>17.88</v>
      </c>
      <c r="P10" s="23">
        <f t="shared" si="6"/>
        <v>357.59999999999997</v>
      </c>
      <c r="Q10" s="9" t="s">
        <v>33</v>
      </c>
      <c r="R10" s="22"/>
      <c r="S10" s="22"/>
      <c r="T10" s="22"/>
      <c r="U10" s="11"/>
      <c r="V10" s="11"/>
      <c r="W10" s="11"/>
      <c r="X10" s="11"/>
    </row>
    <row r="11" spans="1:24" ht="15">
      <c r="A11" s="7">
        <v>3</v>
      </c>
      <c r="B11" s="26" t="s">
        <v>30</v>
      </c>
      <c r="C11" s="8">
        <v>38.880000000000003</v>
      </c>
      <c r="D11" s="8">
        <v>40.409999999999997</v>
      </c>
      <c r="E11" s="8">
        <v>42.38</v>
      </c>
      <c r="F11" s="8"/>
      <c r="G11" s="8"/>
      <c r="H11" s="8">
        <f t="shared" si="0"/>
        <v>121.66999999999999</v>
      </c>
      <c r="I11" s="9">
        <v>20</v>
      </c>
      <c r="J11" s="9">
        <v>3</v>
      </c>
      <c r="K11" s="8">
        <f t="shared" si="1"/>
        <v>40.56</v>
      </c>
      <c r="L11" s="8">
        <f t="shared" si="2"/>
        <v>1.7546034689733558</v>
      </c>
      <c r="M11" s="10">
        <f t="shared" si="3"/>
        <v>4.3259454363248413E-2</v>
      </c>
      <c r="N11" s="21">
        <f t="shared" si="4"/>
        <v>811.2</v>
      </c>
      <c r="O11" s="23">
        <f t="shared" si="5"/>
        <v>38.880000000000003</v>
      </c>
      <c r="P11" s="23">
        <f t="shared" si="6"/>
        <v>777.6</v>
      </c>
      <c r="Q11" s="9" t="s">
        <v>33</v>
      </c>
      <c r="R11" s="22"/>
      <c r="S11" s="22"/>
      <c r="T11" s="22"/>
      <c r="U11" s="11"/>
      <c r="V11" s="11"/>
      <c r="W11" s="11"/>
      <c r="X11" s="11"/>
    </row>
    <row r="12" spans="1:24" ht="30">
      <c r="A12" s="7">
        <v>4</v>
      </c>
      <c r="B12" s="26" t="s">
        <v>42</v>
      </c>
      <c r="C12" s="8">
        <v>29.1</v>
      </c>
      <c r="D12" s="8">
        <v>30.32</v>
      </c>
      <c r="E12" s="8">
        <v>33.299999999999997</v>
      </c>
      <c r="F12" s="8"/>
      <c r="G12" s="8"/>
      <c r="H12" s="8">
        <f t="shared" ref="H12:H13" si="7">C12+D12+E12</f>
        <v>92.72</v>
      </c>
      <c r="I12" s="9">
        <f>20+20+120+120</f>
        <v>280</v>
      </c>
      <c r="J12" s="9">
        <v>3</v>
      </c>
      <c r="K12" s="8">
        <f t="shared" ref="K12:K13" si="8">ROUND(H12/J12,2)</f>
        <v>30.91</v>
      </c>
      <c r="L12" s="8">
        <f t="shared" ref="L12:L13" si="9">STDEV(C12:E12)</f>
        <v>2.1605863401709553</v>
      </c>
      <c r="M12" s="10">
        <f t="shared" ref="M12:M13" si="10">L12/K12</f>
        <v>6.989926690944534E-2</v>
      </c>
      <c r="N12" s="21">
        <f t="shared" si="4"/>
        <v>8654.7999999999993</v>
      </c>
      <c r="O12" s="23">
        <f t="shared" si="5"/>
        <v>29.1</v>
      </c>
      <c r="P12" s="23">
        <f t="shared" si="6"/>
        <v>8148</v>
      </c>
      <c r="Q12" s="9" t="s">
        <v>33</v>
      </c>
      <c r="R12" s="22"/>
      <c r="S12" s="22"/>
      <c r="T12" s="22"/>
      <c r="U12" s="11"/>
      <c r="V12" s="11"/>
      <c r="W12" s="11"/>
      <c r="X12" s="11"/>
    </row>
    <row r="13" spans="1:24" ht="15">
      <c r="A13" s="7">
        <v>5</v>
      </c>
      <c r="B13" s="26" t="s">
        <v>31</v>
      </c>
      <c r="C13" s="8">
        <v>140.38999999999999</v>
      </c>
      <c r="D13" s="8">
        <v>146.19</v>
      </c>
      <c r="E13" s="8">
        <v>150.19999999999999</v>
      </c>
      <c r="F13" s="8"/>
      <c r="G13" s="8"/>
      <c r="H13" s="8">
        <f t="shared" si="7"/>
        <v>436.78</v>
      </c>
      <c r="I13" s="9">
        <v>20</v>
      </c>
      <c r="J13" s="9">
        <v>3</v>
      </c>
      <c r="K13" s="8">
        <f t="shared" si="8"/>
        <v>145.59</v>
      </c>
      <c r="L13" s="8">
        <f t="shared" si="9"/>
        <v>4.9321428743836435</v>
      </c>
      <c r="M13" s="10">
        <f t="shared" si="10"/>
        <v>3.3876934366258972E-2</v>
      </c>
      <c r="N13" s="21">
        <f t="shared" si="4"/>
        <v>2911.8</v>
      </c>
      <c r="O13" s="23">
        <f t="shared" si="5"/>
        <v>140.38999999999999</v>
      </c>
      <c r="P13" s="23">
        <f t="shared" si="6"/>
        <v>2807.7999999999997</v>
      </c>
      <c r="Q13" s="9" t="s">
        <v>34</v>
      </c>
      <c r="R13" s="22"/>
      <c r="S13" s="22"/>
      <c r="T13" s="22"/>
      <c r="U13" s="11"/>
      <c r="V13" s="11"/>
      <c r="W13" s="11"/>
      <c r="X13" s="11"/>
    </row>
    <row r="14" spans="1:24" ht="15">
      <c r="A14" s="7">
        <v>6</v>
      </c>
      <c r="B14" s="26" t="s">
        <v>32</v>
      </c>
      <c r="C14" s="8">
        <v>96.6</v>
      </c>
      <c r="D14" s="8">
        <v>100.36</v>
      </c>
      <c r="E14" s="8">
        <v>105.22</v>
      </c>
      <c r="F14" s="8"/>
      <c r="G14" s="8"/>
      <c r="H14" s="8">
        <f t="shared" ref="H14:H15" si="11">C14+D14+E14</f>
        <v>302.17999999999995</v>
      </c>
      <c r="I14" s="9">
        <v>10</v>
      </c>
      <c r="J14" s="9">
        <v>3</v>
      </c>
      <c r="K14" s="8">
        <f t="shared" ref="K14:K15" si="12">ROUND(H14/J14,2)</f>
        <v>100.73</v>
      </c>
      <c r="L14" s="8">
        <f t="shared" ref="L14:L15" si="13">STDEV(C14:E14)</f>
        <v>4.3216817714095228</v>
      </c>
      <c r="M14" s="10">
        <f t="shared" ref="M14:M15" si="14">L14/K14</f>
        <v>4.2903621278760275E-2</v>
      </c>
      <c r="N14" s="21">
        <f t="shared" si="4"/>
        <v>1007.3000000000001</v>
      </c>
      <c r="O14" s="23">
        <f t="shared" si="5"/>
        <v>96.6</v>
      </c>
      <c r="P14" s="23">
        <f t="shared" si="6"/>
        <v>966</v>
      </c>
      <c r="Q14" s="9" t="s">
        <v>33</v>
      </c>
      <c r="R14" s="22"/>
      <c r="S14" s="22"/>
      <c r="T14" s="22"/>
      <c r="U14" s="11"/>
      <c r="V14" s="11"/>
      <c r="W14" s="11"/>
      <c r="X14" s="11"/>
    </row>
    <row r="15" spans="1:24" ht="15">
      <c r="A15" s="7">
        <v>7</v>
      </c>
      <c r="B15" s="26" t="s">
        <v>35</v>
      </c>
      <c r="C15" s="8">
        <v>296.60000000000002</v>
      </c>
      <c r="D15" s="8">
        <v>309.06</v>
      </c>
      <c r="E15" s="8">
        <v>314.2</v>
      </c>
      <c r="F15" s="8"/>
      <c r="G15" s="8"/>
      <c r="H15" s="8">
        <f t="shared" si="11"/>
        <v>919.86000000000013</v>
      </c>
      <c r="I15" s="9">
        <v>10</v>
      </c>
      <c r="J15" s="9">
        <v>3</v>
      </c>
      <c r="K15" s="8">
        <f t="shared" si="12"/>
        <v>306.62</v>
      </c>
      <c r="L15" s="8">
        <f t="shared" si="13"/>
        <v>9.0501491700413261</v>
      </c>
      <c r="M15" s="10">
        <f t="shared" si="14"/>
        <v>2.9515847531280823E-2</v>
      </c>
      <c r="N15" s="21">
        <f t="shared" si="4"/>
        <v>3066.2</v>
      </c>
      <c r="O15" s="23">
        <f t="shared" si="5"/>
        <v>296.60000000000002</v>
      </c>
      <c r="P15" s="23">
        <f t="shared" si="6"/>
        <v>2966</v>
      </c>
      <c r="Q15" s="9" t="s">
        <v>34</v>
      </c>
      <c r="R15" s="22"/>
      <c r="S15" s="22"/>
      <c r="T15" s="22"/>
      <c r="U15" s="11"/>
      <c r="V15" s="11"/>
      <c r="W15" s="11"/>
      <c r="X15" s="11"/>
    </row>
    <row r="16" spans="1:24" ht="30">
      <c r="A16" s="7">
        <v>8</v>
      </c>
      <c r="B16" s="26" t="s">
        <v>37</v>
      </c>
      <c r="C16" s="8">
        <v>2020</v>
      </c>
      <c r="D16" s="8">
        <v>2104.8000000000002</v>
      </c>
      <c r="E16" s="8">
        <v>2110</v>
      </c>
      <c r="F16" s="8"/>
      <c r="G16" s="8"/>
      <c r="H16" s="8">
        <f t="shared" si="0"/>
        <v>6234.8</v>
      </c>
      <c r="I16" s="9">
        <v>3</v>
      </c>
      <c r="J16" s="9">
        <v>3</v>
      </c>
      <c r="K16" s="8">
        <f t="shared" si="1"/>
        <v>2078.27</v>
      </c>
      <c r="L16" s="8">
        <f t="shared" si="2"/>
        <v>50.527352328549121</v>
      </c>
      <c r="M16" s="10">
        <f t="shared" si="3"/>
        <v>2.4312217531191387E-2</v>
      </c>
      <c r="N16" s="21">
        <f t="shared" si="4"/>
        <v>6234.8099999999995</v>
      </c>
      <c r="O16" s="23">
        <f t="shared" si="5"/>
        <v>2020</v>
      </c>
      <c r="P16" s="23">
        <f t="shared" si="6"/>
        <v>6060</v>
      </c>
      <c r="Q16" s="9" t="s">
        <v>36</v>
      </c>
      <c r="R16" s="22"/>
      <c r="S16" s="22"/>
      <c r="T16" s="22"/>
      <c r="U16" s="11"/>
      <c r="V16" s="11"/>
      <c r="W16" s="11"/>
      <c r="X16" s="11"/>
    </row>
    <row r="17" spans="1:21">
      <c r="A17" s="33" t="s">
        <v>17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4"/>
      <c r="M17" s="34"/>
      <c r="N17" s="8">
        <f>SUM(N9:N16)</f>
        <v>25405.11</v>
      </c>
      <c r="O17" s="8"/>
      <c r="P17" s="24">
        <f>SUM(P9:P16)</f>
        <v>24322.199999999997</v>
      </c>
      <c r="Q17" s="22"/>
      <c r="R17" s="22"/>
      <c r="S17" s="22"/>
      <c r="T17" s="22"/>
      <c r="U17" s="11"/>
    </row>
    <row r="18" spans="1:21">
      <c r="P18" s="22"/>
    </row>
    <row r="19" spans="1:21">
      <c r="A19" s="25" t="s">
        <v>38</v>
      </c>
    </row>
    <row r="21" spans="1:21">
      <c r="A21" s="12" t="s">
        <v>28</v>
      </c>
      <c r="B21" s="12"/>
      <c r="C21" s="12"/>
      <c r="D21" s="12"/>
      <c r="E21" s="12"/>
      <c r="F21" s="12"/>
      <c r="G21" s="12"/>
      <c r="H21" s="12"/>
      <c r="I21" s="13"/>
      <c r="J21" s="14"/>
      <c r="K21" s="14"/>
      <c r="L21" s="15">
        <v>7</v>
      </c>
      <c r="M21" s="16" t="s">
        <v>27</v>
      </c>
      <c r="N21" s="17">
        <v>2026</v>
      </c>
      <c r="O21" s="17"/>
      <c r="P21" s="17"/>
      <c r="Q21" s="13"/>
    </row>
    <row r="22" spans="1:21">
      <c r="A22" s="18" t="s">
        <v>19</v>
      </c>
      <c r="B22" s="18"/>
      <c r="C22" s="13"/>
      <c r="D22" s="13"/>
      <c r="E22" s="13"/>
      <c r="F22" s="13"/>
      <c r="G22" s="13"/>
      <c r="H22" s="13"/>
      <c r="I22" s="13"/>
      <c r="J22" s="19" t="s">
        <v>20</v>
      </c>
      <c r="K22" s="19"/>
      <c r="L22" s="20"/>
      <c r="M22" s="15" t="s">
        <v>21</v>
      </c>
      <c r="N22" s="13"/>
      <c r="O22" s="13"/>
      <c r="P22" s="13"/>
      <c r="Q22" s="13"/>
    </row>
  </sheetData>
  <autoFilter ref="A8:N17"/>
  <mergeCells count="15">
    <mergeCell ref="A17:K17"/>
    <mergeCell ref="L17:M17"/>
    <mergeCell ref="A6:A7"/>
    <mergeCell ref="B6:B7"/>
    <mergeCell ref="C6:H6"/>
    <mergeCell ref="I6:I7"/>
    <mergeCell ref="J6:J7"/>
    <mergeCell ref="K6:M6"/>
    <mergeCell ref="A2:Q2"/>
    <mergeCell ref="A3:Q3"/>
    <mergeCell ref="A4:Q4"/>
    <mergeCell ref="A5:Q5"/>
    <mergeCell ref="Q6:Q7"/>
    <mergeCell ref="O6:O7"/>
    <mergeCell ref="P6:P7"/>
  </mergeCells>
  <pageMargins left="0.39370078740157483" right="0.39370078740157483" top="0.39370078740157483" bottom="0.39370078740157483" header="0.31496062992125984" footer="0.31496062992125984"/>
  <pageSetup paperSize="9" scale="74" fitToHeight="2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2026-04-13T09:54:32Z</dcterms:modified>
</cp:coreProperties>
</file>