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70" windowWidth="28455" windowHeight="11955"/>
  </bookViews>
  <sheets>
    <sheet name="+" sheetId="1" r:id="rId1"/>
  </sheets>
  <calcPr calcId="125725"/>
</workbook>
</file>

<file path=xl/calcChain.xml><?xml version="1.0" encoding="utf-8"?>
<calcChain xmlns="http://schemas.openxmlformats.org/spreadsheetml/2006/main">
  <c r="G41" i="1"/>
  <c r="G40"/>
  <c r="G36" l="1"/>
  <c r="G35"/>
  <c r="G34"/>
  <c r="G33"/>
  <c r="G28"/>
  <c r="G21"/>
  <c r="G20"/>
  <c r="G24"/>
  <c r="G26"/>
  <c r="G15"/>
  <c r="G30"/>
  <c r="G39"/>
  <c r="G38"/>
  <c r="G16"/>
  <c r="G31" l="1"/>
  <c r="G17"/>
  <c r="G22"/>
  <c r="G44" l="1"/>
</calcChain>
</file>

<file path=xl/sharedStrings.xml><?xml version="1.0" encoding="utf-8"?>
<sst xmlns="http://schemas.openxmlformats.org/spreadsheetml/2006/main" count="86" uniqueCount="86">
  <si>
    <t>СОГЛАСОВАНО:</t>
  </si>
  <si>
    <t>УТВЕРЖДАЮ:</t>
  </si>
  <si>
    <t>Директор
СПб ГБУ "Служба заказчика администрации
Адмиралтейского района"</t>
  </si>
  <si>
    <t xml:space="preserve">Директор
Вторая Санкт-Петербургская Гимназии
</t>
  </si>
  <si>
    <t>_______________ Н.С. Жук</t>
  </si>
  <si>
    <t>_______________ Л.М. Мардер</t>
  </si>
  <si>
    <t>Смета № 2Г/1</t>
  </si>
  <si>
    <t>на проектные (изыскательские) работы</t>
  </si>
  <si>
    <t>Стадия проектирования</t>
  </si>
  <si>
    <t>Рабочая документация</t>
  </si>
  <si>
    <t>Вид проектных или
изыскательских работ</t>
  </si>
  <si>
    <t>на архитектурный обмер, техническое обследование строительных конструкций и инженерных сетей 1 этажа помещ. 13-Н в здании Второй Санкт-Петербургской Гимназии по адресу: Санкт-Петербург, ул. Казанская, дом 27, лит. А, помещ.13-Н</t>
  </si>
  <si>
    <t>Сметный расчет составлен по
следующим документам</t>
  </si>
  <si>
    <t>1) СЦНПР-91. Сборник цен на научно-проектные работы по памятникам истории и культуры. 1991 г. (Реставрационные нормы)
2) СБЦП-2001-05. Нормативы подготовки технической документации для капитального ремонта зданий и сооружений жилищно-гражданского назначения. 2012 г.
3) Методические указания (МУ). Приказ Минрегионразвития РФ от 29 декабря 2009 г. № 620
4) СБЦП-2001-25. Обмерные работы и обследования зданий и сооружений. 2016 г.</t>
  </si>
  <si>
    <t>№ п/п</t>
  </si>
  <si>
    <t>Характеристика предприятия, здания, сооружения или виды работ</t>
  </si>
  <si>
    <t>Номер частей, глав, таблиц, процентов, параграфов и пунктов указаний к разделу Справочника базовых цен на проектные и изыскательские работы для строительства</t>
  </si>
  <si>
    <t>Расчет стоимости: (a+bx)*Kj или (стоимость строительно-монтажных работ)*проц./ 100 или количество * цена</t>
  </si>
  <si>
    <t>Раздел 1. Предварительные работы</t>
  </si>
  <si>
    <t xml:space="preserve">Предварительные работы 10 % - ознакомление с предъявленной документацией и объектом в натуре (п.1)
20% - составление акта технического состояния и определение процента утрат его первоначального облика (п.3)
20% - предварительное инженерное обследование с выдачей заключения (п.4)
</t>
  </si>
  <si>
    <t>Фотофиксация - съемка и печать: размер негатива или отпечатка до 9х12, съемка (негатив).</t>
  </si>
  <si>
    <t>Итого по п. 1-2</t>
  </si>
  <si>
    <t>Раздел 2. Комплексные научные исследования</t>
  </si>
  <si>
    <t>Обмеры и обследования</t>
  </si>
  <si>
    <t>Выполнение обмерных работ многоэтажных бескаркасных зданий (прим.)</t>
  </si>
  <si>
    <t>Выполнение инженерных обследований строительных конструкций многоэтажных бескаркасных зданий (прим.)</t>
  </si>
  <si>
    <t>Итого по п. 3-4</t>
  </si>
  <si>
    <t>Горячее водоснабжение</t>
  </si>
  <si>
    <t>Обследование систем горячего водоснабжения</t>
  </si>
  <si>
    <t>Отопление</t>
  </si>
  <si>
    <t>Обследование технического состояния элементов системы отопления. Описание системы. Выявление неисправностей и дефектов трубопроводов, стояков, подводок и т.п.</t>
  </si>
  <si>
    <t>ХВС и канализация</t>
  </si>
  <si>
    <t>Обследование технического состояния элементов системы холодного водоснабжения и канализации без ванн. Описание системы. Обследование трубопроводов и установление дефектов</t>
  </si>
  <si>
    <t>Вентиляция</t>
  </si>
  <si>
    <t>Обследование систем вентиляции</t>
  </si>
  <si>
    <t>Итого по п. 5-8</t>
  </si>
  <si>
    <t>Стены (капитальные стены из кирпичной кладки)</t>
  </si>
  <si>
    <t xml:space="preserve">Физико-механические испытания кирпича: внешний осмотр  </t>
  </si>
  <si>
    <t>Физико-механические испытания кирпича: обработка результатов испытания</t>
  </si>
  <si>
    <t>Физико-механические испытания образцов раствора: неразрушаемым методом (прим.)</t>
  </si>
  <si>
    <t>Физико-механические испытания образцов раствора: обработка результатов испытания</t>
  </si>
  <si>
    <t>Перекрытия</t>
  </si>
  <si>
    <t>Определение прочности бетона в бетонных и железобетонных конструкциях ультразвуковыми приборами с измерением времени прохождения ультразвукового импульса, камеральная обработка и составление Заключения. При количестве мест определения до 50 при высоте более 15м</t>
  </si>
  <si>
    <t>Определение защитного слоя бетона и диаметра арматуры неразрушаемым магнитным методом по ГОСТ 22904-93</t>
  </si>
  <si>
    <t>Значение</t>
  </si>
  <si>
    <t>№</t>
  </si>
  <si>
    <t>Коэффициент</t>
  </si>
  <si>
    <t>Итого по смете</t>
  </si>
  <si>
    <t>Итого:</t>
  </si>
  <si>
    <t>Составил:  Ведущий специалист инженер-сметчик</t>
  </si>
  <si>
    <t>А.В.Елисеева</t>
  </si>
  <si>
    <t>Проверил:  Начальник отдела подготовки сметной документации</t>
  </si>
  <si>
    <t>А.Н. Полуэктова</t>
  </si>
  <si>
    <t>2 кв.2026г.</t>
  </si>
  <si>
    <t>СЦНПР-91-1-1-б
V=1347,68 м3
Ед. измерения: памятник
К=1,3 - выполнение предварительных работ (объекты занятыми учреждениями) - п. 5-б
К=80,58-Индекс изменения сметной стоимости изыскательских работ к уровню цен по состоянию на 01.01.1991 на II квартал 2026 г. (Письмо Минстроя России от 08.04.2026 № 20212-ИФ/09)</t>
  </si>
  <si>
    <t>СНЦПР-91-8-4-1-3
Ед. измерения: негатив,отпечаток
К=80,58-Индекс изменения сметной стоимости изыскательских работ к уровню цен по состоянию на 01.01.1991 на II квартал 2026 г. (Письмо Минстроя России от 08.04.2026 № 20212-ИФ/09)</t>
  </si>
  <si>
    <t>СБЦП-2001-25
Ед. измерения: тыс. м3 строительного объема здания
V=1347,68 м3
Объем здания до 2 тыс.м3- Глава 3, табл.15, п.1.2
1) К=1,15-выполнение работ в условиях, требующих обеспечение безопасности (использование дополнительных лестниц и различных приспособлений)- Глава 3, табл. 10, п.6
2) К=0,9-поправочные коэффициенты к базовым ценам по обследованию систем инженерного обеспечения зданий и сооружений ( 2 вида однотипных работ)- Глава 3, табл.16, п.9
3) К=1,25 - выполнение работ в зданиях и сооружениях, являющихся памятником архитектуры или культурного наследия - Глава 3, табл. 10, п.5
4) К=7,1 - индекс на II квартал 2026 г. (Письмо Минстроя России от 08.04.2026 г. № 20212-ИФ/09)</t>
  </si>
  <si>
    <t xml:space="preserve">СБЦП-2001-25
Ед. измерения: тыс. м3 строительного объема здания
V=1347,68 м3
Объем здания до 3 тыс.м3- Глава 3, табл.15, п.2.2
1) К=1,15-выполнение работ в условиях, требующих обеспечение безопасности (использование дополнительных лестниц и различных приспособлений)- Глава 3, табл. 10, п.6
2) К=0,9-поправочные коэффициенты к базовым ценам по обследованию систем инженерного обеспечения зданий и сооружений ( 2 вида однотипных работ)- Глава 3, табл.16, п.9
3) К=1,25 - выполнение работ в зданиях и сооружениях, являющихся памятником архитектуры или культурного наследия - Глава 3, табл. 10, п.5
4) К=7,1 - индекс на II квартал 2026 г. (Письмо Минстроя России от 08.04.2026 г. № 20212-ИФ/09)
</t>
  </si>
  <si>
    <t>СБЦП-2001-25
Ед. измерения: тыс. м3 строительного объема здания
V=1347,68 м3
Объем здания до 2 тыс.м3- Глава 3, табл.15, п.3.2
1) К=1,15-выполнение работ в условиях, требующих обеспечение безопасности (использование дополнительных лестниц и различных приспособлений)- Глава 3, табл. 10, п.6
2) К=0,9-поправочные коэффициенты к базовым ценам по обследованию систем инженерного обеспечения зданий и сооружений (2 вида однотипных работ)- Глава 3, табл.16, п.9
3) К=1,25 - выполнение работ в зданиях и сооружениях, являющихся памятником архитектуры или культурного наследия - Глава 3, табл. 10, п.5
4) К=7,1 - индекс на II квартал 2026 г. (Письмо Минстроя России от 08.04.2026 г. № 20212-ИФ/09)</t>
  </si>
  <si>
    <t>СБЦП-2001-25
Ед. измерения: тыс. м3 строительного объема здания
V=1347,68 м3
Объем здания до 3 тыс.м3- Глава 3, табл.15, п.4.2
1) К=1,15-выполнение работ в условиях, требующих обеспечение безопасности (использование дополнительных лестниц и различных приспособлений)- Глава 3, табл. 10, п.6
2) К=0,9-поправочные коэффициенты к базовым ценам по обследованию систем инженерного обеспечения зданий и сооружений ( 2 вида однотипных работ)- Глава 3, табл.16, п.9
3) К=1,25 - выполнение работ в зданиях и сооружениях, являющихся памятником архитектуры или культурного наследия - Глава 3, табл. 10, п.5
4) К=7,1 - индекс на II квартал 2026 г. (Письмо Минстроя России от 08.04.2026 г. № 20212-ИФ/09)</t>
  </si>
  <si>
    <t>СБЦП-2001-25
Глава 3, табл. 14, п. 8.3
Ед. измерения: 1 кирпич
N=5
1) К=1,15-выполнение работ в условиях, требующих обеспечение безопасности (использование дополнительных лестниц и различных приспособлений)- Глава 3, табл. 10, п.6
2) К=1,25 - выполнение работ в зданиях и сооружениях, являющихся памятником архитектуры или культурного наследия - Глава 3, табл. 10, п.5
3) К=7,1 - индекс на II квартал 2026 г. (Письмо Минстроя России от 08.04.2026 г. № 20212-ИФ/09)</t>
  </si>
  <si>
    <t>СБЦП-2001-25
Глава 3, табл. 14, п. 8.9
Ед. измерения: 1 кирпич
N=5
1) К=1,1-базовая цена преддоговорных работ определяется из расчета 10% от базовой цены выполнения обследований- Глава 2.5, п.2.5.7
2) К=1,15-выполнение работ в условиях, требующих обеспечение безопасности (использование дополнительных лестниц и различных приспособлений)- Глава 3, табл. 10, п.6
2) К=1,25 - выполнение работ в зданиях и сооружениях, являющихся памятником архитектуры или культурного наследия - Глава 3, табл. 10, п.5
3) К=7,1 - индекс на II квартал 2026 г. (Письмо Минстроя России от 08.04.2026 г. № 20212-ИФ/09)</t>
  </si>
  <si>
    <t>СБЦП-2001-25
Глава 3, табл. 14, п. 10.1
Ед. измерения: 1 проба (6 штук)
N=3
1) К=1,15-выполнение работ в условиях, требующих обеспечение безопасности (использование дополнительных лестниц и различных приспособлений)- Глава 3, табл. 10, п.6
2) К=1,25 - выполнение работ в зданиях и сооружениях, являющихся памятником архитектуры или культурного наследия - Глава 3, табл. 10, п.5
3) К=7,1 - индекс на II квартал 2026 г. (Письмо Минстроя России от 08.04.2026 г. № 20212-ИФ/09)</t>
  </si>
  <si>
    <t>СБЦП-2001-25
Глава 3, табл. 14, п. 10.2
Ед. измерения: 1 проба (6 штук)
N=3
1) К=1,15-выполнение работ в условиях, требующих обеспечение безопасности (использование дополнительных лестниц и различных приспособлений)- Глава 3, табл. 10, п.6
2) К=1,25 - выполнение работ в зданиях и сооружениях, являющихся памятником архитектуры или культурного наследия - Глава 3, табл. 10, п.5
3) К=7,1 - индекс на II квартал 2026 г. (Письмо Минстроя России от 08.04.2026 г. № 20212-ИФ/09)</t>
  </si>
  <si>
    <t xml:space="preserve">СБЦП-2001-25
Глава 3, табл. 13, п. 6.2
Ед. измерения: одно место испытания
N=4
1) К=1,15-выполнение работ в условиях, требующих обеспечение безопасности (использование дополнительных лестниц и различных приспособлений)- Глава 3, табл. 10, п.6
2) К=1,25 - выполнение работ в зданиях и сооружениях, являющихся памятником архитектуры или культурного наследия - Глава 3, табл. 10, п.5
3) К=7,1 - индекс на II квартал 2026 г. (Письмо Минстроя России от 08.04.2026 г. № 20212-ИФ/09)
</t>
  </si>
  <si>
    <t>СБЦП-2001-25
Глава 3, табл. 14, п. 6
Ед. измерения: одно место испытания
N=4
1) К=1,15-выполнение работ в условиях, требующих обеспечение безопасности (использование дополнительных лестниц и различных приспособлений)- Глава 3, табл. 10, п.6
2) К=1,25 - выполнение работ в зданиях и сооружениях, являющихся памятником архитектуры или культурного наследия - Глава 3, табл. 10, п.5
3) К=7,1 - индекс на II квартал 2026 г. (Письмо Минстроя России от 08.04.2026 г. № 20212-ИФ/09)</t>
  </si>
  <si>
    <t>Стоимость руб.</t>
  </si>
  <si>
    <t xml:space="preserve">Итого </t>
  </si>
  <si>
    <t>Итого по п. 9-14</t>
  </si>
  <si>
    <t>1*(500)*50%*1,3 * 80,58</t>
  </si>
  <si>
    <t>20 * (7,4) * 80,58</t>
  </si>
  <si>
    <t>459,4 * 13,4768 * (84,41%) *1,25*1,15*3,5* 7,1</t>
  </si>
  <si>
    <t>476,4 * 13,4768 * (77,08%)*1,25 *3,5*1,15* 7,1</t>
  </si>
  <si>
    <t>(900*1)*1,15*0,9*1,25*7,1</t>
  </si>
  <si>
    <t>(1500*1)*1,15*0,9*1,25*7,1</t>
  </si>
  <si>
    <t>(1000*1)*1,15*0,9*1,25*7,1</t>
  </si>
  <si>
    <t>(2200*1)*1,15*0,9*1,25*7,1</t>
  </si>
  <si>
    <t>12* 5*1,1*1,15 *1,25* 7,1</t>
  </si>
  <si>
    <t>20 * 5*1,1*1,15 * 1,25*7,1</t>
  </si>
  <si>
    <t>(280*3)*1,15*1,25*7,1</t>
  </si>
  <si>
    <t>(21*3)*1,15*1,25*7,1</t>
  </si>
  <si>
    <t>142,2*1,15*1,25* 4 * 7,1</t>
  </si>
  <si>
    <t>94,6*1,15*1,25* 4 * 7,1</t>
  </si>
  <si>
    <t>476 698 рублей 43 копейки ( Четыреста семьдесят шесть тысяч шестьсот девяносто восемь рублей 43 копейки )</t>
  </si>
  <si>
    <t>СБЦП-2001-25
Ед. измерения: 100 м3 строительного объема здания
V=1347,68 м3
Категории сложности работ: 2 категория;
Категории сложности зданий: II категория;
Высота здания: 16,475 м - Глава 3, табл. 2
1) 84,41% = (Планы фундаментов и фундаменты — 2,84%;
Поэтажные планы здания — 16,38%;
Планы полов с определением состава полов — 3,12%;
Поперечные и продольные разрезы с узлами сопряжений конструкций — 21,34%;
Фасады, окна, ворота — 17,88%;
Планы конструкций перекрытия со вскрытиями- 22,85%;) - Глава 3, табл. 8
2) К=1,25 - выполнение работ в зданиях и сооружениях, являющихся памятником архитектуры или культурного наследия - Глава 3, табл. 10, п.5
3) К=1,15 - выполнение работ в условиях, требующих обеспечение безопасности (использование дополнительных лестниц и различных приспособлений)- Глава 3, табл. 10, п.6
4) К=3,5 -выполнение обследовательских работ в зданиях и сооружениях с малыми строительными объемами-Глава 3, табл.11, п.2
5) К=7,1 - индекс на II квартал 2026 г. (Письмо Минстроя России от 08.04.2026 г. № 20212-ИФ/09)</t>
  </si>
  <si>
    <t>СБЦП-2001-25
Ед. измерения: 100 м3 строительного объема здания
V=1347,68 м3
Категории сложности работ: 2 категория;
Категории сложности зданий: II категория;
Высота здания: до 16,475 м - Глава 3, табл. 4
1) 77,08% = (Фундаменты — 3,84%;
Стены, перегородки, перемычки, окна, двери, ворота - 32,59%;
Полы - 6,45%;
Перекрытия - 34,2%); - Глава 3, табл. 9
2) К=1,25 - выполнение работ в зданиях и сооружениях, являющихся памятником архитектуры или культурного наследия - Глава 2, табл. 11
2) К=1,15 - выполнение работ в условиях, требующих обеспечение безопасности (использование дополнительных лестниц и различных приспособлений) - Глава 3, табл. 10, п.6
3) К=3,5 -выполнение обследовательских работ в зданиях и сооружениях с малыми строительными объемами-Глава 3, табл.11, п.2
4) К=7,1 - индекс на II квартал 2026 г. (Письмо Минстроя России от 08.04.2026 г. № 20212-ИФ/09)</t>
  </si>
</sst>
</file>

<file path=xl/styles.xml><?xml version="1.0" encoding="utf-8"?>
<styleSheet xmlns="http://schemas.openxmlformats.org/spreadsheetml/2006/main">
  <numFmts count="2">
    <numFmt numFmtId="164" formatCode="000000"/>
    <numFmt numFmtId="165" formatCode="#,##0.00000"/>
  </numFmts>
  <fonts count="27">
    <font>
      <sz val="11"/>
      <color theme="1"/>
      <name val="Arial Cyr"/>
      <charset val="204"/>
    </font>
    <font>
      <sz val="11"/>
      <color theme="1"/>
      <name val="Arial Cyr"/>
      <charset val="204"/>
    </font>
    <font>
      <b/>
      <sz val="10"/>
      <color rgb="FF000000"/>
      <name val="Arial Cyr"/>
      <charset val="204"/>
    </font>
    <font>
      <sz val="10"/>
      <color rgb="FFFFFFFF"/>
      <name val="Arial Cyr"/>
      <charset val="204"/>
    </font>
    <font>
      <sz val="10"/>
      <color rgb="FFCC0000"/>
      <name val="Arial Cyr"/>
      <charset val="204"/>
    </font>
    <font>
      <b/>
      <sz val="10"/>
      <color rgb="FFFFFFFF"/>
      <name val="Arial Cyr"/>
      <charset val="204"/>
    </font>
    <font>
      <i/>
      <sz val="10"/>
      <color rgb="FF808080"/>
      <name val="Arial Cyr"/>
      <charset val="204"/>
    </font>
    <font>
      <sz val="10"/>
      <color rgb="FF006600"/>
      <name val="Arial Cyr"/>
      <charset val="204"/>
    </font>
    <font>
      <b/>
      <sz val="24"/>
      <color rgb="FF000000"/>
      <name val="Arial Cyr"/>
      <charset val="204"/>
    </font>
    <font>
      <sz val="18"/>
      <color rgb="FF000000"/>
      <name val="Arial Cyr"/>
      <charset val="204"/>
    </font>
    <font>
      <sz val="12"/>
      <color rgb="FF000000"/>
      <name val="Arial Cyr"/>
      <charset val="204"/>
    </font>
    <font>
      <u/>
      <sz val="10"/>
      <color rgb="FF0000EE"/>
      <name val="Arial Cyr"/>
      <charset val="204"/>
    </font>
    <font>
      <sz val="10"/>
      <color rgb="FF996600"/>
      <name val="Arial Cyr"/>
      <charset val="204"/>
    </font>
    <font>
      <sz val="10"/>
      <color rgb="FF333333"/>
      <name val="Arial Cyr"/>
      <charset val="204"/>
    </font>
    <font>
      <b/>
      <i/>
      <sz val="8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Arial Cyr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Arial Cyr"/>
      <charset val="204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38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3" fillId="8" borderId="1"/>
    <xf numFmtId="0" fontId="14" fillId="0" borderId="0">
      <alignment horizontal="right" vertical="center"/>
    </xf>
    <xf numFmtId="0" fontId="15" fillId="0" borderId="0">
      <alignment horizontal="left" vertical="center"/>
    </xf>
    <xf numFmtId="0" fontId="16" fillId="0" borderId="0">
      <alignment horizontal="center" vertical="center"/>
    </xf>
    <xf numFmtId="0" fontId="16" fillId="0" borderId="0">
      <alignment horizontal="left" vertical="center"/>
    </xf>
    <xf numFmtId="0" fontId="16" fillId="0" borderId="0">
      <alignment horizontal="right" vertical="center"/>
    </xf>
    <xf numFmtId="0" fontId="16" fillId="0" borderId="0">
      <alignment horizontal="center" vertical="center"/>
    </xf>
    <xf numFmtId="0" fontId="16" fillId="0" borderId="0">
      <alignment horizontal="left" vertical="top"/>
    </xf>
    <xf numFmtId="0" fontId="16" fillId="0" borderId="0">
      <alignment horizontal="right" vertical="center"/>
    </xf>
    <xf numFmtId="0" fontId="16" fillId="0" borderId="0">
      <alignment horizontal="right" vertical="top"/>
    </xf>
    <xf numFmtId="0" fontId="16" fillId="0" borderId="0">
      <alignment horizontal="left" vertical="top"/>
    </xf>
    <xf numFmtId="0" fontId="16" fillId="0" borderId="0">
      <alignment horizontal="right" vertical="center"/>
    </xf>
    <xf numFmtId="0" fontId="16" fillId="0" borderId="0">
      <alignment horizontal="right" vertical="top"/>
    </xf>
    <xf numFmtId="0" fontId="16" fillId="0" borderId="0">
      <alignment horizontal="left" vertical="center"/>
    </xf>
    <xf numFmtId="0" fontId="17" fillId="0" borderId="0">
      <alignment horizontal="center" vertical="center"/>
    </xf>
    <xf numFmtId="0" fontId="16" fillId="0" borderId="0">
      <alignment horizontal="center" vertical="top"/>
    </xf>
    <xf numFmtId="0" fontId="18" fillId="0" borderId="0">
      <alignment horizontal="left" vertical="top"/>
    </xf>
    <xf numFmtId="0" fontId="16" fillId="0" borderId="0">
      <alignment horizontal="left" vertical="top"/>
    </xf>
    <xf numFmtId="0" fontId="18" fillId="0" borderId="0">
      <alignment horizontal="left" vertical="center"/>
    </xf>
    <xf numFmtId="0" fontId="16" fillId="0" borderId="0">
      <alignment horizontal="center" vertical="center"/>
    </xf>
    <xf numFmtId="0" fontId="16" fillId="0" borderId="0">
      <alignment horizontal="center" vertical="center"/>
    </xf>
    <xf numFmtId="0" fontId="1" fillId="0" borderId="0"/>
    <xf numFmtId="0" fontId="1" fillId="0" borderId="0"/>
    <xf numFmtId="0" fontId="4" fillId="0" borderId="0"/>
  </cellStyleXfs>
  <cellXfs count="61">
    <xf numFmtId="0" fontId="0" fillId="0" borderId="0" xfId="0"/>
    <xf numFmtId="0" fontId="19" fillId="0" borderId="0" xfId="0" applyFont="1" applyFill="1" applyAlignment="1">
      <alignment wrapText="1" shrinkToFit="1"/>
    </xf>
    <xf numFmtId="0" fontId="19" fillId="0" borderId="0" xfId="0" applyFont="1" applyFill="1"/>
    <xf numFmtId="0" fontId="19" fillId="0" borderId="0" xfId="0" applyFont="1" applyFill="1" applyAlignment="1">
      <alignment vertical="top" wrapText="1" shrinkToFit="1"/>
    </xf>
    <xf numFmtId="0" fontId="20" fillId="0" borderId="0" xfId="0" applyFont="1" applyFill="1" applyAlignment="1">
      <alignment wrapText="1" shrinkToFit="1"/>
    </xf>
    <xf numFmtId="0" fontId="20" fillId="0" borderId="0" xfId="0" applyFont="1" applyFill="1"/>
    <xf numFmtId="0" fontId="19" fillId="0" borderId="0" xfId="0" applyFont="1" applyFill="1" applyAlignment="1">
      <alignment wrapText="1"/>
    </xf>
    <xf numFmtId="0" fontId="23" fillId="0" borderId="2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top" wrapText="1"/>
    </xf>
    <xf numFmtId="164" fontId="19" fillId="0" borderId="3" xfId="0" applyNumberFormat="1" applyFont="1" applyFill="1" applyBorder="1" applyAlignment="1">
      <alignment horizontal="left" vertical="top" wrapText="1" shrinkToFit="1"/>
    </xf>
    <xf numFmtId="49" fontId="19" fillId="0" borderId="3" xfId="0" applyNumberFormat="1" applyFont="1" applyFill="1" applyBorder="1" applyAlignment="1">
      <alignment horizontal="left" vertical="top" wrapText="1" shrinkToFit="1"/>
    </xf>
    <xf numFmtId="165" fontId="25" fillId="0" borderId="3" xfId="0" applyNumberFormat="1" applyFont="1" applyFill="1" applyBorder="1" applyAlignment="1">
      <alignment horizontal="center" vertical="top" wrapText="1" shrinkToFit="1"/>
    </xf>
    <xf numFmtId="0" fontId="19" fillId="0" borderId="3" xfId="0" applyFont="1" applyFill="1" applyBorder="1" applyAlignment="1">
      <alignment horizontal="center" vertical="top"/>
    </xf>
    <xf numFmtId="0" fontId="19" fillId="0" borderId="3" xfId="0" applyFont="1" applyFill="1" applyBorder="1" applyAlignment="1">
      <alignment horizontal="left" vertical="top" wrapText="1"/>
    </xf>
    <xf numFmtId="0" fontId="20" fillId="9" borderId="0" xfId="0" applyFont="1" applyFill="1" applyBorder="1"/>
    <xf numFmtId="0" fontId="19" fillId="0" borderId="5" xfId="0" applyFont="1" applyFill="1" applyBorder="1" applyAlignment="1">
      <alignment horizontal="center" vertical="top"/>
    </xf>
    <xf numFmtId="0" fontId="19" fillId="0" borderId="5" xfId="0" applyFont="1" applyFill="1" applyBorder="1" applyAlignment="1">
      <alignment horizontal="left" vertical="top" wrapText="1"/>
    </xf>
    <xf numFmtId="0" fontId="21" fillId="0" borderId="4" xfId="24" applyFont="1" applyFill="1" applyBorder="1" applyAlignment="1">
      <alignment horizontal="left" vertical="top" wrapText="1"/>
    </xf>
    <xf numFmtId="0" fontId="21" fillId="0" borderId="6" xfId="25" applyFont="1" applyFill="1" applyBorder="1" applyAlignment="1">
      <alignment horizontal="right" vertical="center" wrapText="1"/>
    </xf>
    <xf numFmtId="0" fontId="21" fillId="0" borderId="6" xfId="24" applyFont="1" applyFill="1" applyBorder="1" applyAlignment="1">
      <alignment horizontal="left" vertical="top" wrapText="1"/>
    </xf>
    <xf numFmtId="0" fontId="22" fillId="0" borderId="3" xfId="23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left"/>
    </xf>
    <xf numFmtId="0" fontId="19" fillId="0" borderId="0" xfId="0" applyFont="1" applyFill="1" applyAlignment="1">
      <alignment horizontal="left"/>
    </xf>
    <xf numFmtId="0" fontId="20" fillId="0" borderId="0" xfId="0" applyFont="1" applyFill="1" applyAlignment="1">
      <alignment wrapText="1"/>
    </xf>
    <xf numFmtId="0" fontId="26" fillId="0" borderId="0" xfId="0" applyFont="1" applyFill="1" applyAlignment="1">
      <alignment wrapText="1"/>
    </xf>
    <xf numFmtId="4" fontId="25" fillId="0" borderId="3" xfId="0" applyNumberFormat="1" applyFont="1" applyFill="1" applyBorder="1" applyAlignment="1">
      <alignment horizontal="center" vertical="top" wrapText="1" shrinkToFit="1"/>
    </xf>
    <xf numFmtId="4" fontId="25" fillId="0" borderId="5" xfId="0" applyNumberFormat="1" applyFont="1" applyFill="1" applyBorder="1" applyAlignment="1">
      <alignment horizontal="center" vertical="top" wrapText="1" shrinkToFit="1"/>
    </xf>
    <xf numFmtId="4" fontId="25" fillId="0" borderId="3" xfId="0" applyNumberFormat="1" applyFont="1" applyFill="1" applyBorder="1" applyAlignment="1">
      <alignment horizontal="center"/>
    </xf>
    <xf numFmtId="0" fontId="19" fillId="0" borderId="3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center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7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center" vertical="top" wrapText="1"/>
    </xf>
    <xf numFmtId="0" fontId="19" fillId="0" borderId="7" xfId="0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left"/>
    </xf>
    <xf numFmtId="0" fontId="25" fillId="0" borderId="3" xfId="0" applyFont="1" applyFill="1" applyBorder="1" applyAlignment="1">
      <alignment horizontal="left"/>
    </xf>
    <xf numFmtId="0" fontId="21" fillId="0" borderId="4" xfId="24" applyFont="1" applyFill="1" applyBorder="1" applyAlignment="1">
      <alignment horizontal="left" vertical="top" wrapText="1"/>
    </xf>
    <xf numFmtId="0" fontId="0" fillId="0" borderId="3" xfId="0" applyFill="1" applyBorder="1"/>
    <xf numFmtId="0" fontId="19" fillId="0" borderId="8" xfId="0" applyFont="1" applyFill="1" applyBorder="1"/>
    <xf numFmtId="0" fontId="19" fillId="0" borderId="3" xfId="0" applyFont="1" applyFill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top" wrapText="1"/>
    </xf>
    <xf numFmtId="0" fontId="25" fillId="9" borderId="4" xfId="0" applyFont="1" applyFill="1" applyBorder="1" applyAlignment="1">
      <alignment horizontal="left" vertical="top"/>
    </xf>
    <xf numFmtId="0" fontId="25" fillId="9" borderId="6" xfId="0" applyFont="1" applyFill="1" applyBorder="1" applyAlignment="1">
      <alignment horizontal="left" vertical="top"/>
    </xf>
    <xf numFmtId="0" fontId="25" fillId="9" borderId="7" xfId="0" applyFont="1" applyFill="1" applyBorder="1" applyAlignment="1">
      <alignment horizontal="left" vertical="top"/>
    </xf>
    <xf numFmtId="0" fontId="25" fillId="0" borderId="4" xfId="0" applyFont="1" applyFill="1" applyBorder="1" applyAlignment="1">
      <alignment horizontal="left" vertical="top"/>
    </xf>
    <xf numFmtId="0" fontId="25" fillId="0" borderId="3" xfId="0" applyFont="1" applyFill="1" applyBorder="1" applyAlignment="1">
      <alignment horizontal="left" vertical="top"/>
    </xf>
    <xf numFmtId="49" fontId="25" fillId="0" borderId="3" xfId="0" applyNumberFormat="1" applyFont="1" applyFill="1" applyBorder="1" applyAlignment="1">
      <alignment horizontal="left" vertical="top" wrapText="1" shrinkToFit="1"/>
    </xf>
    <xf numFmtId="0" fontId="22" fillId="0" borderId="0" xfId="31" applyFont="1" applyFill="1" applyBorder="1" applyAlignment="1">
      <alignment horizontal="left" vertical="top" wrapText="1"/>
    </xf>
    <xf numFmtId="0" fontId="22" fillId="0" borderId="0" xfId="32" applyFont="1" applyFill="1" applyBorder="1" applyAlignment="1">
      <alignment horizontal="left" vertical="top" wrapText="1"/>
    </xf>
    <xf numFmtId="0" fontId="23" fillId="0" borderId="3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top" wrapText="1"/>
    </xf>
    <xf numFmtId="2" fontId="19" fillId="0" borderId="3" xfId="0" applyNumberFormat="1" applyFont="1" applyFill="1" applyBorder="1" applyAlignment="1">
      <alignment horizontal="left" vertical="top" wrapText="1" shrinkToFit="1"/>
    </xf>
    <xf numFmtId="2" fontId="19" fillId="0" borderId="3" xfId="0" applyNumberFormat="1" applyFont="1" applyFill="1" applyBorder="1" applyAlignment="1">
      <alignment horizontal="center" vertical="top" wrapText="1" shrinkToFit="1"/>
    </xf>
    <xf numFmtId="49" fontId="19" fillId="0" borderId="3" xfId="0" applyNumberFormat="1" applyFont="1" applyFill="1" applyBorder="1" applyAlignment="1">
      <alignment horizontal="left" vertical="top" wrapText="1" shrinkToFit="1"/>
    </xf>
    <xf numFmtId="0" fontId="21" fillId="0" borderId="0" xfId="29" applyFont="1" applyFill="1" applyBorder="1" applyAlignment="1">
      <alignment horizontal="center" vertical="center" wrapText="1"/>
    </xf>
    <xf numFmtId="0" fontId="22" fillId="0" borderId="0" xfId="30" applyFont="1" applyFill="1" applyBorder="1" applyAlignment="1">
      <alignment horizontal="center" vertical="top" wrapText="1"/>
    </xf>
    <xf numFmtId="0" fontId="22" fillId="0" borderId="0" xfId="33" applyFont="1" applyFill="1" applyBorder="1" applyAlignment="1">
      <alignment horizontal="left" vertical="top" wrapText="1"/>
    </xf>
    <xf numFmtId="0" fontId="22" fillId="0" borderId="0" xfId="27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left" wrapText="1" shrinkToFit="1"/>
    </xf>
    <xf numFmtId="0" fontId="19" fillId="0" borderId="0" xfId="0" applyFont="1" applyFill="1" applyBorder="1" applyAlignment="1">
      <alignment horizontal="left" vertical="top" wrapText="1" shrinkToFit="1"/>
    </xf>
  </cellXfs>
  <cellStyles count="3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Hyperlink" xfId="12"/>
    <cellStyle name="Neutral" xfId="13"/>
    <cellStyle name="Note" xfId="14"/>
    <cellStyle name="S0" xfId="15"/>
    <cellStyle name="S1" xfId="16"/>
    <cellStyle name="S10" xfId="17"/>
    <cellStyle name="S11" xfId="18"/>
    <cellStyle name="S12" xfId="19"/>
    <cellStyle name="S13" xfId="20"/>
    <cellStyle name="S14" xfId="21"/>
    <cellStyle name="S15" xfId="22"/>
    <cellStyle name="S16" xfId="23"/>
    <cellStyle name="S17" xfId="24"/>
    <cellStyle name="S18" xfId="25"/>
    <cellStyle name="S19" xfId="26"/>
    <cellStyle name="S2" xfId="27"/>
    <cellStyle name="S3" xfId="28"/>
    <cellStyle name="S4" xfId="29"/>
    <cellStyle name="S5" xfId="30"/>
    <cellStyle name="S6" xfId="31"/>
    <cellStyle name="S7" xfId="32"/>
    <cellStyle name="S8" xfId="33"/>
    <cellStyle name="S9" xfId="34"/>
    <cellStyle name="Status" xfId="35"/>
    <cellStyle name="Text" xfId="36"/>
    <cellStyle name="Warning" xfId="37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90"/>
  <sheetViews>
    <sheetView tabSelected="1" topLeftCell="A4" workbookViewId="0">
      <selection activeCell="M15" sqref="M15"/>
    </sheetView>
  </sheetViews>
  <sheetFormatPr defaultRowHeight="14.25"/>
  <cols>
    <col min="1" max="1" width="7" style="5" customWidth="1"/>
    <col min="2" max="2" width="19.875" style="5" customWidth="1"/>
    <col min="3" max="3" width="19.375" style="5" customWidth="1"/>
    <col min="4" max="4" width="44.375" style="5" customWidth="1"/>
    <col min="5" max="5" width="12.125" style="5" customWidth="1"/>
    <col min="6" max="7" width="15.5" style="5" customWidth="1"/>
    <col min="8" max="8" width="8.625" style="5" customWidth="1"/>
    <col min="9" max="1024" width="8.5" style="5" customWidth="1"/>
  </cols>
  <sheetData>
    <row r="1" spans="1:7" s="2" customFormat="1" ht="12.75" customHeight="1">
      <c r="A1" s="59" t="s">
        <v>0</v>
      </c>
      <c r="B1" s="59"/>
      <c r="C1" s="1"/>
      <c r="D1" s="1"/>
      <c r="E1" s="59" t="s">
        <v>1</v>
      </c>
      <c r="F1" s="59"/>
      <c r="G1" s="59"/>
    </row>
    <row r="2" spans="1:7" s="2" customFormat="1" ht="43.5" customHeight="1">
      <c r="A2" s="60" t="s">
        <v>2</v>
      </c>
      <c r="B2" s="60"/>
      <c r="C2" s="60"/>
      <c r="D2" s="3"/>
      <c r="E2" s="60" t="s">
        <v>3</v>
      </c>
      <c r="F2" s="60"/>
      <c r="G2" s="60"/>
    </row>
    <row r="3" spans="1:7" s="2" customFormat="1" ht="12.75" customHeight="1">
      <c r="A3" s="59" t="s">
        <v>4</v>
      </c>
      <c r="B3" s="59"/>
      <c r="C3" s="1"/>
      <c r="D3" s="1"/>
      <c r="E3" s="59" t="s">
        <v>5</v>
      </c>
      <c r="F3" s="59"/>
      <c r="G3" s="59"/>
    </row>
    <row r="4" spans="1:7">
      <c r="A4" s="4"/>
      <c r="B4" s="4"/>
      <c r="C4" s="4"/>
      <c r="D4" s="4"/>
      <c r="E4" s="4"/>
      <c r="F4" s="4"/>
      <c r="G4" s="4"/>
    </row>
    <row r="5" spans="1:7" s="2" customFormat="1" ht="5.25" customHeight="1">
      <c r="A5" s="1"/>
      <c r="B5" s="1"/>
      <c r="C5" s="1"/>
      <c r="D5" s="1"/>
      <c r="E5" s="1"/>
      <c r="F5" s="1"/>
      <c r="G5" s="1"/>
    </row>
    <row r="6" spans="1:7" s="6" customFormat="1" ht="12.75">
      <c r="A6" s="55" t="s">
        <v>6</v>
      </c>
      <c r="B6" s="55"/>
      <c r="C6" s="55"/>
      <c r="D6" s="55"/>
      <c r="E6" s="55"/>
      <c r="F6" s="55"/>
      <c r="G6" s="55"/>
    </row>
    <row r="7" spans="1:7" s="6" customFormat="1" ht="12.75" customHeight="1">
      <c r="A7" s="56" t="s">
        <v>7</v>
      </c>
      <c r="B7" s="56"/>
      <c r="C7" s="56"/>
      <c r="D7" s="56"/>
      <c r="E7" s="56"/>
      <c r="F7" s="56"/>
      <c r="G7" s="56"/>
    </row>
    <row r="8" spans="1:7" s="6" customFormat="1" ht="12.75" customHeight="1">
      <c r="A8" s="48" t="s">
        <v>8</v>
      </c>
      <c r="B8" s="48"/>
      <c r="C8" s="49" t="s">
        <v>9</v>
      </c>
      <c r="D8" s="49"/>
      <c r="E8" s="49"/>
      <c r="F8" s="49"/>
      <c r="G8" s="49"/>
    </row>
    <row r="9" spans="1:7" s="6" customFormat="1" ht="44.25" customHeight="1">
      <c r="A9" s="57" t="s">
        <v>10</v>
      </c>
      <c r="B9" s="57"/>
      <c r="C9" s="58" t="s">
        <v>11</v>
      </c>
      <c r="D9" s="58"/>
      <c r="E9" s="58"/>
      <c r="F9" s="58"/>
      <c r="G9" s="58"/>
    </row>
    <row r="10" spans="1:7" s="6" customFormat="1" ht="67.5" customHeight="1">
      <c r="A10" s="48" t="s">
        <v>12</v>
      </c>
      <c r="B10" s="48"/>
      <c r="C10" s="49" t="s">
        <v>13</v>
      </c>
      <c r="D10" s="49"/>
      <c r="E10" s="49"/>
      <c r="F10" s="49"/>
      <c r="G10" s="49"/>
    </row>
    <row r="11" spans="1:7" ht="14.25" customHeight="1">
      <c r="C11" s="2" t="s">
        <v>53</v>
      </c>
    </row>
    <row r="12" spans="1:7" ht="60" customHeight="1">
      <c r="A12" s="7" t="s">
        <v>14</v>
      </c>
      <c r="B12" s="50" t="s">
        <v>15</v>
      </c>
      <c r="C12" s="50"/>
      <c r="D12" s="7" t="s">
        <v>16</v>
      </c>
      <c r="E12" s="50" t="s">
        <v>17</v>
      </c>
      <c r="F12" s="50"/>
      <c r="G12" s="7" t="s">
        <v>66</v>
      </c>
    </row>
    <row r="13" spans="1:7">
      <c r="A13" s="8">
        <v>1</v>
      </c>
      <c r="B13" s="51">
        <v>2</v>
      </c>
      <c r="C13" s="51"/>
      <c r="D13" s="8">
        <v>3</v>
      </c>
      <c r="E13" s="51">
        <v>4</v>
      </c>
      <c r="F13" s="51"/>
      <c r="G13" s="8">
        <v>5</v>
      </c>
    </row>
    <row r="14" spans="1:7" ht="12.75" customHeight="1">
      <c r="A14" s="47" t="s">
        <v>18</v>
      </c>
      <c r="B14" s="47"/>
      <c r="C14" s="47"/>
      <c r="D14" s="47"/>
      <c r="E14" s="47"/>
      <c r="F14" s="47"/>
      <c r="G14" s="47"/>
    </row>
    <row r="15" spans="1:7" ht="126.75" customHeight="1">
      <c r="A15" s="8">
        <v>1</v>
      </c>
      <c r="B15" s="52" t="s">
        <v>19</v>
      </c>
      <c r="C15" s="52"/>
      <c r="D15" s="9" t="s">
        <v>54</v>
      </c>
      <c r="E15" s="53" t="s">
        <v>69</v>
      </c>
      <c r="F15" s="53"/>
      <c r="G15" s="25">
        <f>ROUND(1*(500)*50%*1.3*80.58,2)</f>
        <v>26188.5</v>
      </c>
    </row>
    <row r="16" spans="1:7" ht="86.25" customHeight="1">
      <c r="A16" s="8">
        <v>2</v>
      </c>
      <c r="B16" s="54" t="s">
        <v>20</v>
      </c>
      <c r="C16" s="54"/>
      <c r="D16" s="10" t="s">
        <v>55</v>
      </c>
      <c r="E16" s="53" t="s">
        <v>70</v>
      </c>
      <c r="F16" s="53"/>
      <c r="G16" s="25">
        <f>ROUND(20*7.4* 80.58,2)</f>
        <v>11925.84</v>
      </c>
    </row>
    <row r="17" spans="1:7" ht="18" customHeight="1">
      <c r="A17" s="36" t="s">
        <v>21</v>
      </c>
      <c r="B17" s="36"/>
      <c r="C17" s="36"/>
      <c r="D17" s="36"/>
      <c r="E17" s="36"/>
      <c r="F17" s="36"/>
      <c r="G17" s="25">
        <f>G15+G16</f>
        <v>38114.339999999997</v>
      </c>
    </row>
    <row r="18" spans="1:7">
      <c r="A18" s="47" t="s">
        <v>22</v>
      </c>
      <c r="B18" s="47"/>
      <c r="C18" s="47"/>
      <c r="D18" s="47"/>
      <c r="E18" s="47"/>
      <c r="F18" s="47"/>
      <c r="G18" s="47"/>
    </row>
    <row r="19" spans="1:7" ht="12.75" customHeight="1">
      <c r="A19" s="47" t="s">
        <v>23</v>
      </c>
      <c r="B19" s="47"/>
      <c r="C19" s="47"/>
      <c r="D19" s="47"/>
      <c r="E19" s="47"/>
      <c r="F19" s="47"/>
      <c r="G19" s="47"/>
    </row>
    <row r="20" spans="1:7" ht="337.5" customHeight="1">
      <c r="A20" s="12">
        <v>3</v>
      </c>
      <c r="B20" s="40" t="s">
        <v>24</v>
      </c>
      <c r="C20" s="40"/>
      <c r="D20" s="28" t="s">
        <v>84</v>
      </c>
      <c r="E20" s="41" t="s">
        <v>71</v>
      </c>
      <c r="F20" s="41"/>
      <c r="G20" s="25">
        <f>ROUND(459.4*13.4768*(84.41%)*1.25*3.5*1.15*7.1,2)</f>
        <v>186683.49</v>
      </c>
    </row>
    <row r="21" spans="1:7" ht="291.75" customHeight="1">
      <c r="A21" s="12">
        <v>4</v>
      </c>
      <c r="B21" s="40" t="s">
        <v>25</v>
      </c>
      <c r="C21" s="40"/>
      <c r="D21" s="28" t="s">
        <v>85</v>
      </c>
      <c r="E21" s="41" t="s">
        <v>72</v>
      </c>
      <c r="F21" s="41"/>
      <c r="G21" s="25">
        <f>ROUND(476.4 * 13.4768 * (77.08%) * 7.1*3.5 *1.15*1.25,2)</f>
        <v>176780.55</v>
      </c>
    </row>
    <row r="22" spans="1:7" ht="18" customHeight="1">
      <c r="A22" s="45" t="s">
        <v>26</v>
      </c>
      <c r="B22" s="45"/>
      <c r="C22" s="45"/>
      <c r="D22" s="45"/>
      <c r="E22" s="45"/>
      <c r="F22" s="45"/>
      <c r="G22" s="25">
        <f>G20+G21</f>
        <v>363464.04</v>
      </c>
    </row>
    <row r="23" spans="1:7" ht="15.75" customHeight="1">
      <c r="A23" s="46" t="s">
        <v>27</v>
      </c>
      <c r="B23" s="46"/>
      <c r="C23" s="46"/>
      <c r="D23" s="46"/>
      <c r="E23" s="46"/>
      <c r="F23" s="46"/>
      <c r="G23" s="46"/>
    </row>
    <row r="24" spans="1:7" ht="220.5" customHeight="1">
      <c r="A24" s="12">
        <v>5</v>
      </c>
      <c r="B24" s="40" t="s">
        <v>28</v>
      </c>
      <c r="C24" s="40"/>
      <c r="D24" s="13" t="s">
        <v>56</v>
      </c>
      <c r="E24" s="41" t="s">
        <v>73</v>
      </c>
      <c r="F24" s="41"/>
      <c r="G24" s="25">
        <f>ROUND((900*1)*1.15*0.9*7.1*1.25,2)</f>
        <v>8267.06</v>
      </c>
    </row>
    <row r="25" spans="1:7" ht="14.25" customHeight="1">
      <c r="A25" s="46" t="s">
        <v>29</v>
      </c>
      <c r="B25" s="46"/>
      <c r="C25" s="46"/>
      <c r="D25" s="46"/>
      <c r="E25" s="46"/>
      <c r="F25" s="46"/>
      <c r="G25" s="46"/>
    </row>
    <row r="26" spans="1:7" ht="203.25" customHeight="1">
      <c r="A26" s="12">
        <v>6</v>
      </c>
      <c r="B26" s="40" t="s">
        <v>30</v>
      </c>
      <c r="C26" s="40"/>
      <c r="D26" s="13" t="s">
        <v>57</v>
      </c>
      <c r="E26" s="41" t="s">
        <v>74</v>
      </c>
      <c r="F26" s="41"/>
      <c r="G26" s="25">
        <f>ROUND((1500*1)*1.1*1.15*1.25*7.1,2)</f>
        <v>16840.310000000001</v>
      </c>
    </row>
    <row r="27" spans="1:7" ht="18" customHeight="1">
      <c r="A27" s="46" t="s">
        <v>31</v>
      </c>
      <c r="B27" s="46"/>
      <c r="C27" s="46"/>
      <c r="D27" s="46"/>
      <c r="E27" s="46"/>
      <c r="F27" s="46"/>
      <c r="G27" s="46"/>
    </row>
    <row r="28" spans="1:7" ht="201" customHeight="1">
      <c r="A28" s="12">
        <v>7</v>
      </c>
      <c r="B28" s="40" t="s">
        <v>32</v>
      </c>
      <c r="C28" s="40"/>
      <c r="D28" s="13" t="s">
        <v>58</v>
      </c>
      <c r="E28" s="41" t="s">
        <v>75</v>
      </c>
      <c r="F28" s="41"/>
      <c r="G28" s="25">
        <f>ROUND((1000*1)*1.15*0.9*1.25*7.1,2)</f>
        <v>9185.6299999999992</v>
      </c>
    </row>
    <row r="29" spans="1:7" ht="18.75" customHeight="1">
      <c r="A29" s="46" t="s">
        <v>33</v>
      </c>
      <c r="B29" s="46"/>
      <c r="C29" s="46"/>
      <c r="D29" s="46"/>
      <c r="E29" s="46"/>
      <c r="F29" s="46"/>
      <c r="G29" s="46"/>
    </row>
    <row r="30" spans="1:7" ht="204.75" customHeight="1">
      <c r="A30" s="12">
        <v>8</v>
      </c>
      <c r="B30" s="40" t="s">
        <v>34</v>
      </c>
      <c r="C30" s="40"/>
      <c r="D30" s="13" t="s">
        <v>59</v>
      </c>
      <c r="E30" s="41" t="s">
        <v>76</v>
      </c>
      <c r="F30" s="41"/>
      <c r="G30" s="25">
        <f>ROUND((2200*1)*1.15*0.9*1.25*7.1,5)</f>
        <v>20208.375</v>
      </c>
    </row>
    <row r="31" spans="1:7" ht="17.25" customHeight="1">
      <c r="A31" s="45" t="s">
        <v>35</v>
      </c>
      <c r="B31" s="45"/>
      <c r="C31" s="45"/>
      <c r="D31" s="45"/>
      <c r="E31" s="45"/>
      <c r="F31" s="45"/>
      <c r="G31" s="25">
        <f>G24+G26+G28+G30</f>
        <v>54501.375</v>
      </c>
    </row>
    <row r="32" spans="1:7" ht="19.5" customHeight="1">
      <c r="A32" s="46" t="s">
        <v>36</v>
      </c>
      <c r="B32" s="46"/>
      <c r="C32" s="46"/>
      <c r="D32" s="46"/>
      <c r="E32" s="46"/>
      <c r="F32" s="46"/>
      <c r="G32" s="46"/>
    </row>
    <row r="33" spans="1:7" ht="175.5" customHeight="1">
      <c r="A33" s="12">
        <v>9</v>
      </c>
      <c r="B33" s="40" t="s">
        <v>37</v>
      </c>
      <c r="C33" s="40"/>
      <c r="D33" s="13" t="s">
        <v>60</v>
      </c>
      <c r="E33" s="41" t="s">
        <v>77</v>
      </c>
      <c r="F33" s="41"/>
      <c r="G33" s="25">
        <f>ROUND(12 * 5 *1.15*1.25* 7.1,2)</f>
        <v>612.38</v>
      </c>
    </row>
    <row r="34" spans="1:7" ht="209.25" customHeight="1">
      <c r="A34" s="12">
        <v>10</v>
      </c>
      <c r="B34" s="40" t="s">
        <v>38</v>
      </c>
      <c r="C34" s="40"/>
      <c r="D34" s="13" t="s">
        <v>61</v>
      </c>
      <c r="E34" s="41" t="s">
        <v>78</v>
      </c>
      <c r="F34" s="41"/>
      <c r="G34" s="25">
        <f>ROUND(20 * 5*1.1*1.15 * 7.1 *1.25,2)</f>
        <v>1122.69</v>
      </c>
    </row>
    <row r="35" spans="1:7" ht="160.5" customHeight="1">
      <c r="A35" s="12">
        <v>11</v>
      </c>
      <c r="B35" s="40" t="s">
        <v>39</v>
      </c>
      <c r="C35" s="40"/>
      <c r="D35" s="13" t="s">
        <v>62</v>
      </c>
      <c r="E35" s="41" t="s">
        <v>79</v>
      </c>
      <c r="F35" s="41"/>
      <c r="G35" s="25">
        <f>ROUND((280*3)*1.15*1.25*7.1,2)</f>
        <v>8573.25</v>
      </c>
    </row>
    <row r="36" spans="1:7" ht="167.25" customHeight="1">
      <c r="A36" s="12">
        <v>12</v>
      </c>
      <c r="B36" s="40" t="s">
        <v>40</v>
      </c>
      <c r="C36" s="40"/>
      <c r="D36" s="13" t="s">
        <v>63</v>
      </c>
      <c r="E36" s="41" t="s">
        <v>80</v>
      </c>
      <c r="F36" s="41"/>
      <c r="G36" s="25">
        <f>ROUND((21*3)*1.15*1.25*7.1,2)</f>
        <v>642.99</v>
      </c>
    </row>
    <row r="37" spans="1:7" ht="15" customHeight="1">
      <c r="A37" s="42" t="s">
        <v>41</v>
      </c>
      <c r="B37" s="43"/>
      <c r="C37" s="43"/>
      <c r="D37" s="43"/>
      <c r="E37" s="43"/>
      <c r="F37" s="43"/>
      <c r="G37" s="44"/>
    </row>
    <row r="38" spans="1:7" ht="159.75" customHeight="1">
      <c r="A38" s="15">
        <v>13</v>
      </c>
      <c r="B38" s="29" t="s">
        <v>42</v>
      </c>
      <c r="C38" s="29"/>
      <c r="D38" s="16" t="s">
        <v>64</v>
      </c>
      <c r="E38" s="30" t="s">
        <v>81</v>
      </c>
      <c r="F38" s="30"/>
      <c r="G38" s="26">
        <f>ROUND(142.2*1.15*1.25* 4 * 7.1,5)</f>
        <v>5805.3149999999996</v>
      </c>
    </row>
    <row r="39" spans="1:7" s="14" customFormat="1" ht="163.5" customHeight="1">
      <c r="A39" s="15">
        <v>14</v>
      </c>
      <c r="B39" s="31" t="s">
        <v>43</v>
      </c>
      <c r="C39" s="32"/>
      <c r="D39" s="16" t="s">
        <v>65</v>
      </c>
      <c r="E39" s="33" t="s">
        <v>82</v>
      </c>
      <c r="F39" s="34"/>
      <c r="G39" s="26">
        <f>ROUND(94.6*1.15*1.25* 4 * 7.1,5)</f>
        <v>3862.0450000000001</v>
      </c>
    </row>
    <row r="40" spans="1:7" ht="16.5" customHeight="1">
      <c r="A40" s="36" t="s">
        <v>68</v>
      </c>
      <c r="B40" s="36"/>
      <c r="C40" s="36"/>
      <c r="D40" s="36"/>
      <c r="E40" s="36"/>
      <c r="F40" s="36"/>
      <c r="G40" s="25">
        <f>G33+G34+G35+G36+G38+G39</f>
        <v>20618.669999999998</v>
      </c>
    </row>
    <row r="41" spans="1:7" ht="17.25" customHeight="1">
      <c r="A41" s="37" t="s">
        <v>67</v>
      </c>
      <c r="B41" s="37"/>
      <c r="C41" s="37"/>
      <c r="D41" s="37"/>
      <c r="E41" s="37"/>
      <c r="F41" s="18"/>
      <c r="G41" s="25">
        <f>G17+G22+G31+G40</f>
        <v>476698.42499999999</v>
      </c>
    </row>
    <row r="42" spans="1:7" ht="12" customHeight="1">
      <c r="A42" s="17"/>
      <c r="B42" s="19"/>
      <c r="C42" s="19"/>
      <c r="D42" s="19"/>
      <c r="E42" s="19"/>
      <c r="F42" s="18"/>
      <c r="G42" s="20" t="s">
        <v>44</v>
      </c>
    </row>
    <row r="43" spans="1:7" ht="15" customHeight="1">
      <c r="A43" s="20" t="s">
        <v>45</v>
      </c>
      <c r="B43" s="38"/>
      <c r="C43" s="38"/>
      <c r="D43" s="38"/>
      <c r="E43" s="38"/>
      <c r="F43" s="20" t="s">
        <v>46</v>
      </c>
      <c r="G43" s="11"/>
    </row>
    <row r="44" spans="1:7" ht="12" customHeight="1">
      <c r="A44" s="37" t="s">
        <v>47</v>
      </c>
      <c r="B44" s="37"/>
      <c r="C44" s="37"/>
      <c r="D44" s="37"/>
      <c r="E44" s="37"/>
      <c r="F44" s="18"/>
      <c r="G44" s="27">
        <f>G41</f>
        <v>476698.42499999999</v>
      </c>
    </row>
    <row r="45" spans="1:7" ht="20.25" customHeight="1">
      <c r="A45" s="21" t="s">
        <v>48</v>
      </c>
      <c r="B45" s="39" t="s">
        <v>83</v>
      </c>
      <c r="C45" s="39"/>
      <c r="D45" s="39"/>
      <c r="E45" s="39"/>
      <c r="F45" s="39"/>
      <c r="G45" s="39"/>
    </row>
    <row r="46" spans="1:7" ht="13.5" customHeight="1">
      <c r="G46" s="22"/>
    </row>
    <row r="47" spans="1:7" ht="14.25" customHeight="1">
      <c r="A47" s="2"/>
      <c r="B47" s="35" t="s">
        <v>49</v>
      </c>
      <c r="C47" s="35"/>
      <c r="D47" s="35"/>
      <c r="E47" s="2"/>
      <c r="F47" s="22" t="s">
        <v>50</v>
      </c>
      <c r="G47" s="2"/>
    </row>
    <row r="48" spans="1:7">
      <c r="A48" s="2"/>
      <c r="B48" s="2"/>
      <c r="C48" s="2"/>
      <c r="D48" s="2"/>
      <c r="E48" s="2"/>
      <c r="F48" s="2"/>
      <c r="G48" s="22"/>
    </row>
    <row r="49" spans="1:6" ht="15.75" customHeight="1">
      <c r="A49" s="2"/>
      <c r="B49" s="35" t="s">
        <v>51</v>
      </c>
      <c r="C49" s="35"/>
      <c r="D49" s="35"/>
      <c r="E49" s="2"/>
      <c r="F49" s="22" t="s">
        <v>52</v>
      </c>
    </row>
    <row r="50" spans="1:6" ht="12" customHeight="1"/>
    <row r="51" spans="1:6" ht="16.5" customHeight="1"/>
    <row r="52" spans="1:6" ht="21.75" customHeight="1"/>
    <row r="53" spans="1:6" ht="15.75" customHeight="1"/>
    <row r="54" spans="1:6" ht="18" customHeight="1"/>
    <row r="55" spans="1:6" ht="17.25" customHeight="1"/>
    <row r="57" spans="1:6" ht="12.75" customHeight="1"/>
    <row r="58" spans="1:6" ht="26.25" customHeight="1"/>
    <row r="59" spans="1:6" ht="17.25" customHeight="1"/>
    <row r="60" spans="1:6" ht="20.25" customHeight="1"/>
    <row r="61" spans="1:6" ht="69" customHeight="1"/>
    <row r="62" spans="1:6" ht="75.75" customHeight="1"/>
    <row r="63" spans="1:6" ht="21.75" customHeight="1"/>
    <row r="65" spans="1:7" ht="40.5" customHeight="1"/>
    <row r="66" spans="1:7" ht="78.75" customHeight="1"/>
    <row r="67" spans="1:7" ht="76.5" customHeight="1"/>
    <row r="68" spans="1:7" ht="70.5" customHeight="1"/>
    <row r="69" spans="1:7" ht="16.5" customHeight="1"/>
    <row r="71" spans="1:7" ht="87" customHeight="1"/>
    <row r="72" spans="1:7" ht="80.25" customHeight="1"/>
    <row r="73" spans="1:7" ht="75.75" customHeight="1"/>
    <row r="76" spans="1:7" s="23" customFormat="1" ht="12.75">
      <c r="A76" s="5"/>
      <c r="B76" s="5"/>
      <c r="C76" s="5"/>
      <c r="D76" s="5"/>
      <c r="E76" s="5"/>
      <c r="F76" s="5"/>
      <c r="G76" s="5"/>
    </row>
    <row r="77" spans="1:7" s="24" customFormat="1" ht="12.75">
      <c r="A77" s="5"/>
      <c r="B77" s="5"/>
      <c r="C77" s="5"/>
      <c r="D77" s="5"/>
      <c r="E77" s="5"/>
      <c r="F77" s="5"/>
      <c r="G77" s="5"/>
    </row>
    <row r="78" spans="1:7" s="24" customFormat="1" ht="12.75">
      <c r="A78" s="5"/>
      <c r="B78" s="5"/>
      <c r="C78" s="5"/>
      <c r="D78" s="5"/>
      <c r="E78" s="5"/>
      <c r="F78" s="5"/>
      <c r="G78" s="5"/>
    </row>
    <row r="79" spans="1:7" ht="216" customHeight="1"/>
    <row r="80" spans="1:7" ht="16.5" customHeight="1"/>
    <row r="81" spans="1:7" ht="11.25" customHeight="1"/>
    <row r="82" spans="1:7" s="24" customFormat="1" ht="12.75">
      <c r="A82" s="5"/>
      <c r="B82" s="5"/>
      <c r="C82" s="5"/>
      <c r="D82" s="5"/>
      <c r="E82" s="5"/>
      <c r="F82" s="5"/>
      <c r="G82" s="5"/>
    </row>
    <row r="83" spans="1:7" s="24" customFormat="1" ht="12.75">
      <c r="A83" s="5"/>
      <c r="B83" s="5"/>
      <c r="C83" s="5"/>
      <c r="D83" s="5"/>
      <c r="E83" s="5"/>
      <c r="F83" s="5"/>
      <c r="G83" s="5"/>
    </row>
    <row r="84" spans="1:7" s="23" customFormat="1" ht="12.75">
      <c r="A84" s="5"/>
      <c r="B84" s="5"/>
      <c r="C84" s="5"/>
      <c r="D84" s="5"/>
      <c r="E84" s="5"/>
      <c r="F84" s="5"/>
      <c r="G84" s="5"/>
    </row>
    <row r="85" spans="1:7" s="24" customFormat="1" ht="12.75">
      <c r="A85" s="5"/>
      <c r="B85" s="5"/>
      <c r="C85" s="5"/>
      <c r="D85" s="5"/>
      <c r="E85" s="5"/>
      <c r="F85" s="5"/>
      <c r="G85" s="5"/>
    </row>
    <row r="87" spans="1:7" ht="16.5" customHeight="1"/>
    <row r="88" spans="1:7" s="2" customFormat="1" ht="12.75">
      <c r="A88" s="5"/>
      <c r="B88" s="5"/>
      <c r="C88" s="5"/>
      <c r="D88" s="5"/>
      <c r="E88" s="5"/>
      <c r="F88" s="5"/>
      <c r="G88" s="5"/>
    </row>
    <row r="89" spans="1:7" s="2" customFormat="1" ht="12.75">
      <c r="A89" s="5"/>
      <c r="B89" s="5"/>
      <c r="C89" s="5"/>
      <c r="D89" s="5"/>
      <c r="E89" s="5"/>
      <c r="F89" s="5"/>
      <c r="G89" s="5"/>
    </row>
    <row r="90" spans="1:7" s="2" customFormat="1" ht="12.75">
      <c r="A90" s="5"/>
      <c r="B90" s="5"/>
      <c r="C90" s="5"/>
      <c r="D90" s="5"/>
      <c r="E90" s="5"/>
      <c r="F90" s="5"/>
      <c r="G90" s="5"/>
    </row>
  </sheetData>
  <mergeCells count="65">
    <mergeCell ref="A1:B1"/>
    <mergeCell ref="E1:G1"/>
    <mergeCell ref="A2:C2"/>
    <mergeCell ref="E2:G2"/>
    <mergeCell ref="A3:B3"/>
    <mergeCell ref="E3:G3"/>
    <mergeCell ref="A6:G6"/>
    <mergeCell ref="A7:G7"/>
    <mergeCell ref="A8:B8"/>
    <mergeCell ref="C8:G8"/>
    <mergeCell ref="A9:B9"/>
    <mergeCell ref="C9:G9"/>
    <mergeCell ref="A17:F17"/>
    <mergeCell ref="A10:B10"/>
    <mergeCell ref="C10:G10"/>
    <mergeCell ref="B12:C12"/>
    <mergeCell ref="E12:F12"/>
    <mergeCell ref="B13:C13"/>
    <mergeCell ref="E13:F13"/>
    <mergeCell ref="A14:G14"/>
    <mergeCell ref="B15:C15"/>
    <mergeCell ref="E15:F15"/>
    <mergeCell ref="B16:C16"/>
    <mergeCell ref="E16:F16"/>
    <mergeCell ref="B26:C26"/>
    <mergeCell ref="E26:F26"/>
    <mergeCell ref="A18:G18"/>
    <mergeCell ref="A19:G19"/>
    <mergeCell ref="B20:C20"/>
    <mergeCell ref="E20:F20"/>
    <mergeCell ref="B21:C21"/>
    <mergeCell ref="E21:F21"/>
    <mergeCell ref="A22:F22"/>
    <mergeCell ref="A23:G23"/>
    <mergeCell ref="B24:C24"/>
    <mergeCell ref="E24:F24"/>
    <mergeCell ref="A25:G25"/>
    <mergeCell ref="A27:G27"/>
    <mergeCell ref="B28:C28"/>
    <mergeCell ref="E28:F28"/>
    <mergeCell ref="A29:G29"/>
    <mergeCell ref="B30:C30"/>
    <mergeCell ref="E30:F30"/>
    <mergeCell ref="A31:F31"/>
    <mergeCell ref="A32:G32"/>
    <mergeCell ref="B33:C33"/>
    <mergeCell ref="E33:F33"/>
    <mergeCell ref="B34:C34"/>
    <mergeCell ref="E34:F34"/>
    <mergeCell ref="B35:C35"/>
    <mergeCell ref="E35:F35"/>
    <mergeCell ref="B36:C36"/>
    <mergeCell ref="E36:F36"/>
    <mergeCell ref="A37:G37"/>
    <mergeCell ref="B38:C38"/>
    <mergeCell ref="E38:F38"/>
    <mergeCell ref="B39:C39"/>
    <mergeCell ref="E39:F39"/>
    <mergeCell ref="B49:D49"/>
    <mergeCell ref="A40:F40"/>
    <mergeCell ref="A41:E41"/>
    <mergeCell ref="B43:E43"/>
    <mergeCell ref="A44:E44"/>
    <mergeCell ref="B45:G45"/>
    <mergeCell ref="B47:D47"/>
  </mergeCells>
  <pageMargins left="0.55157480314960616" right="0.27559055118110237" top="0.75354330708661421" bottom="0.31535433070866142" header="0.35984251968503939" footer="0.31535433070866142"/>
  <pageSetup paperSize="9" scale="94" fitToWidth="0" fitToHeight="0" orientation="landscape" r:id="rId1"/>
  <headerFooter alignWithMargins="0">
    <oddFooter xml:space="preserve">&amp;R&amp;"Arial1,Regular"&amp;10&amp;P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+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revision>1</cp:revision>
  <cp:lastPrinted>2026-04-14T09:31:26Z</cp:lastPrinted>
  <dcterms:created xsi:type="dcterms:W3CDTF">2012-05-02T07:32:33Z</dcterms:created>
  <dcterms:modified xsi:type="dcterms:W3CDTF">2026-04-21T07:28:11Z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Inc.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