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0.18\обменник\ОТДЕЛ ЗАКУПОК\!!! Рабочая папка\!_Процедуры 2026\01 Ед. источник\!!! до 600 тыс\19 Охрана помещений май-июнь\"/>
    </mc:Choice>
  </mc:AlternateContent>
  <bookViews>
    <workbookView xWindow="0" yWindow="0" windowWidth="28800" windowHeight="11835"/>
  </bookViews>
  <sheets>
    <sheet name="Расчет НМЦК"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 i="1" l="1"/>
  <c r="U7" i="1" l="1"/>
  <c r="U8" i="1" s="1"/>
  <c r="V7" i="1" s="1"/>
  <c r="I8" i="1" l="1"/>
  <c r="G8" i="1"/>
  <c r="E8" i="1"/>
  <c r="J7" i="1" l="1"/>
  <c r="H7" i="1"/>
  <c r="F7" i="1"/>
  <c r="L7" i="1" l="1"/>
  <c r="O7" i="1" s="1"/>
  <c r="K7" i="1"/>
  <c r="Q7" i="1" s="1"/>
  <c r="O8" i="1" l="1"/>
  <c r="V2" i="1" s="1"/>
  <c r="S7" i="1" s="1"/>
</calcChain>
</file>

<file path=xl/sharedStrings.xml><?xml version="1.0" encoding="utf-8"?>
<sst xmlns="http://schemas.openxmlformats.org/spreadsheetml/2006/main" count="42" uniqueCount="38">
  <si>
    <t>№ п/п</t>
  </si>
  <si>
    <t>Наименование объекта закупки</t>
  </si>
  <si>
    <t>Цена за единицу</t>
  </si>
  <si>
    <t>Средняя цена за единицу</t>
  </si>
  <si>
    <t>Количество</t>
  </si>
  <si>
    <t>ИТОГО:</t>
  </si>
  <si>
    <t>Коэффициент вариации</t>
  </si>
  <si>
    <t>Проверка коэффициента вариации (не должен быть выше 33 %)</t>
  </si>
  <si>
    <t>ОК</t>
  </si>
  <si>
    <t>Превышение</t>
  </si>
  <si>
    <t>Единица измерения</t>
  </si>
  <si>
    <t>Стоимость, руб.</t>
  </si>
  <si>
    <t>Расчет выполнил:</t>
  </si>
  <si>
    <t>Сотрудник контрактной службы:</t>
  </si>
  <si>
    <t>РАСШИФРОВКА</t>
  </si>
  <si>
    <t>ПОДПИСЬ</t>
  </si>
  <si>
    <t>Начальник Отдела закупок и материально-технического обеспечения</t>
  </si>
  <si>
    <t>СТОЛБЕЦ НЕ ПЕЧАТАТЬ!!!</t>
  </si>
  <si>
    <t>1. Начальная (максимальная) цена контракта определена в соответствии с требованиями статьи 22 Федерального закона от 05.04.2013 № 44-ФЗ «О контрактной системе в сфере закупок товаров, работ, услуг для обеспечения государственных и муниципальных нужд» 
(далее-Закон) и Методических рекомендаций по применению методов определения начальной (максимальной) цены контракта», утвержденных Приказом Минэкономразвития России от 02.10.2013 № 567 посредством применения метода сопоставимых рыночных цен (анализа рынка). 
Государственным заказчиком проведено исследование рынка путем изучения общедоступных источников информации. Государственный заказчик осуществил поиск ценовой информации в реестре контрактов, заключенных заказчиками и иных источниках информации, осуществил сбор и анализ общедоступной ценовой информации. При отсутствии в общедоступных источниках информации об идентичных и (или) однородных товарах, работах, услугах, Государственный заказчик направил запросы о предоставлении ценовой информации не менее пяти поставщикам (подрядчикам, исполнителям),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с подробным описанием объекта закупки, включая указание единицы измерения, количества товара, объема работы или услуги, перечнем сведений, необходимых для определения идентичности или однородности товара, работы, услуги, предлагаемых поставщиком (подрядчиком, исполнителем), основными условиями исполнения контракта, заключаемого по результатам закупки, включая требования к порядку поставки продукции, выполнению работ, оказанию услуг, предполагаемых сроках проведения закупки, порядке оплаты, размере обеспечения исполнения контракта, требовании к гарантийному сроку товара, работы, услуги и (или) объему предоставления гарантий их качества, сроке предоставления ценовой информации, информации о том, что проведение данной процедуры сбора информации не влечет за собой возникновение каких-либо обязательств заказчика, а также указание о том, что из ответа на запрос должны однозначно определяться цена единицы товара, работы, услуги и общая цена контракта на условиях, указанных в запросе, срок действия предлагаемой цены, расчет такой цены с целью предупреждения намеренного завышения или занижения цен товаров, работ, услуг. 2. Цена контракта включает в себя все расходы поставщика (подрядчика, исполнителя), связанные с поставкой товаров, выполнением работ, оказанием услуг, в том числе расходы на доставку, изготовление, страхование, иные налоги и сборы, другие обязательные платежи. 3. Контракт с победителем электронной процедуры заключается по цене, предложенной участником закупки, с которым заключается контракт, с учетом преимуществ и условий доступа по данному электронному аукциону (электронному конкурсу). 4. Валюта, используемая при формировании начальной (максимальной) цены контракта, (начальной цены единицы товара, работы, услуги), цены заявки на участие в электронном аукционе (электронном конкурсе) и расчетов с поставщиком (подрядчиком, исполнителем) – Российский рубль.</t>
  </si>
  <si>
    <t>Коэффициент снижения:</t>
  </si>
  <si>
    <t>Цена контракта:</t>
  </si>
  <si>
    <t>Цена единицы</t>
  </si>
  <si>
    <t>Цена единицы без формулы (вставить)</t>
  </si>
  <si>
    <t>Стоимость</t>
  </si>
  <si>
    <t>Разница:</t>
  </si>
  <si>
    <t>РАСЧЕТ ЦЕНЫ КОНТРАКТА ПОСЛЕ ПРОЦЕДУРЫ</t>
  </si>
  <si>
    <t>РАСЧЕТ НАЧАЛЬНОЙ (МАКСИМАЛЬНОЙ) ЦЕНЫ ГОСУДАРСТВЕННОГО КОНТРАКТА 
на оказание услуг по круглосуточной физической охране объектов по адресу: Санкт-Петербург, 
ул. Большая Морская, дом 31, лит. А, пом. 2-Н и 3-Н</t>
  </si>
  <si>
    <t>Номер пункта контракта</t>
  </si>
  <si>
    <t>1.1</t>
  </si>
  <si>
    <t>Услуги частной охраны (Выставление поста охраны)</t>
  </si>
  <si>
    <t>Чел.ч.</t>
  </si>
  <si>
    <t>КП 1.                      Вх. № 1007-1              от 27.08.2025</t>
  </si>
  <si>
    <t>КП 2.                      Вх. № 1007-2              от 01.09.2025</t>
  </si>
  <si>
    <t>КП 3.                      Вх. № 1007-3             от 02.09.2025</t>
  </si>
  <si>
    <t>А.В.Ястребов</t>
  </si>
  <si>
    <t>В соответствии с требованиями ст. 34 Бюджетного кодекса РФ, наименьшая цена Государственного контракта, предложенная поставщиком (подрядчиком, исполнителем), составила:</t>
  </si>
  <si>
    <t>Ведущий специалист Отдела закупок и материально-технического обеспечения</t>
  </si>
  <si>
    <t>О.М. Тарасова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</si>
</sst>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6"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7"/>
      <color theme="1"/>
      <name val="Calibri"/>
      <family val="2"/>
      <charset val="204"/>
      <scheme val="minor"/>
    </font>
    <font>
      <b/>
      <sz val="11"/>
      <color rgb="FFFF0000"/>
      <name val="Calibri"/>
      <family val="2"/>
      <charset val="204"/>
      <scheme val="minor"/>
    </font>
    <font>
      <b/>
      <sz val="8"/>
      <color theme="1"/>
      <name val="Calibri"/>
      <family val="2"/>
      <charset val="204"/>
      <scheme val="minor"/>
    </font>
  </fonts>
  <fills count="4">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3" fontId="1" fillId="0" borderId="0" applyFont="0" applyFill="0" applyBorder="0" applyAlignment="0" applyProtection="0"/>
  </cellStyleXfs>
  <cellXfs count="84">
    <xf numFmtId="0" fontId="0" fillId="0" borderId="0" xfId="0"/>
    <xf numFmtId="0" fontId="0" fillId="0" borderId="0" xfId="0" applyAlignment="1">
      <alignment wrapText="1"/>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5" xfId="0" applyFill="1" applyBorder="1" applyAlignment="1">
      <alignment horizontal="center" vertical="center"/>
    </xf>
    <xf numFmtId="0" fontId="0" fillId="0" borderId="8" xfId="0" applyBorder="1" applyAlignment="1"/>
    <xf numFmtId="0" fontId="0" fillId="0" borderId="18" xfId="0" applyBorder="1"/>
    <xf numFmtId="0" fontId="0" fillId="0" borderId="0" xfId="0" applyBorder="1"/>
    <xf numFmtId="0" fontId="0" fillId="0" borderId="23" xfId="0" applyBorder="1"/>
    <xf numFmtId="0" fontId="0" fillId="0" borderId="24" xfId="0" applyBorder="1"/>
    <xf numFmtId="0" fontId="3" fillId="0" borderId="0" xfId="0" applyFont="1" applyBorder="1" applyAlignment="1"/>
    <xf numFmtId="0" fontId="3" fillId="0" borderId="0" xfId="0" applyFont="1" applyBorder="1" applyAlignment="1">
      <alignment horizontal="center"/>
    </xf>
    <xf numFmtId="0" fontId="0" fillId="0" borderId="21" xfId="0" applyBorder="1" applyAlignment="1"/>
    <xf numFmtId="0" fontId="3" fillId="0" borderId="15" xfId="0" applyFont="1" applyBorder="1" applyAlignment="1"/>
    <xf numFmtId="0" fontId="3" fillId="0" borderId="24" xfId="0" applyFont="1" applyBorder="1" applyAlignment="1"/>
    <xf numFmtId="0" fontId="3" fillId="0" borderId="24" xfId="0" applyFont="1" applyBorder="1" applyAlignment="1">
      <alignment horizontal="center"/>
    </xf>
    <xf numFmtId="49" fontId="0" fillId="0" borderId="8" xfId="0" applyNumberFormat="1" applyFill="1" applyBorder="1" applyAlignment="1">
      <alignment horizontal="center" vertical="center"/>
    </xf>
    <xf numFmtId="0" fontId="0" fillId="0" borderId="5" xfId="0" applyFill="1" applyBorder="1" applyAlignment="1">
      <alignment horizontal="center" vertical="center" wrapText="1"/>
    </xf>
    <xf numFmtId="43" fontId="0" fillId="0" borderId="9" xfId="1" applyFont="1" applyFill="1" applyBorder="1" applyAlignment="1">
      <alignment horizontal="center" vertical="center"/>
    </xf>
    <xf numFmtId="43" fontId="0" fillId="0" borderId="4" xfId="1" applyFont="1" applyFill="1" applyBorder="1" applyAlignment="1">
      <alignment horizontal="center" vertical="center"/>
    </xf>
    <xf numFmtId="1" fontId="0" fillId="0" borderId="5" xfId="1" applyNumberFormat="1" applyFont="1" applyFill="1" applyBorder="1" applyAlignment="1">
      <alignment horizontal="center" vertical="center"/>
    </xf>
    <xf numFmtId="1" fontId="0" fillId="0" borderId="14" xfId="1" applyNumberFormat="1" applyFont="1" applyFill="1" applyBorder="1" applyAlignment="1">
      <alignment horizontal="center" vertical="center"/>
    </xf>
    <xf numFmtId="43" fontId="0" fillId="3" borderId="10" xfId="1" applyFont="1" applyFill="1" applyBorder="1" applyAlignment="1">
      <alignment horizontal="center" vertical="center"/>
    </xf>
    <xf numFmtId="43" fontId="0" fillId="3" borderId="12" xfId="1" applyFont="1" applyFill="1" applyBorder="1" applyAlignment="1">
      <alignment horizontal="center" vertical="center"/>
    </xf>
    <xf numFmtId="10" fontId="0" fillId="3" borderId="5" xfId="1" applyNumberFormat="1" applyFont="1" applyFill="1" applyBorder="1" applyAlignment="1">
      <alignment horizontal="center" vertical="center"/>
    </xf>
    <xf numFmtId="43" fontId="0" fillId="3" borderId="8" xfId="1" applyFont="1" applyFill="1" applyBorder="1" applyAlignment="1">
      <alignment horizontal="center" vertical="center"/>
    </xf>
    <xf numFmtId="43" fontId="0" fillId="3" borderId="14" xfId="1" applyFont="1" applyFill="1" applyBorder="1" applyAlignment="1">
      <alignment horizontal="center" vertical="center"/>
    </xf>
    <xf numFmtId="0" fontId="3" fillId="0" borderId="24" xfId="0" applyFont="1" applyBorder="1" applyAlignment="1">
      <alignment horizontal="center"/>
    </xf>
    <xf numFmtId="0" fontId="3" fillId="0" borderId="0" xfId="0" applyFont="1" applyBorder="1" applyAlignment="1">
      <alignment horizontal="center"/>
    </xf>
    <xf numFmtId="0" fontId="2" fillId="0" borderId="26"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0" fillId="0" borderId="6" xfId="0" applyBorder="1" applyAlignment="1">
      <alignment horizontal="center" vertical="center"/>
    </xf>
    <xf numFmtId="0" fontId="4" fillId="2" borderId="0" xfId="0" applyFont="1" applyFill="1" applyAlignment="1">
      <alignment horizontal="center" vertical="center"/>
    </xf>
    <xf numFmtId="0" fontId="0" fillId="0" borderId="0" xfId="0" applyFill="1" applyBorder="1" applyAlignment="1">
      <alignment horizontal="center" vertical="center"/>
    </xf>
    <xf numFmtId="43" fontId="0" fillId="0" borderId="0" xfId="0" applyNumberFormat="1" applyFill="1" applyBorder="1" applyAlignment="1">
      <alignment horizontal="center" vertical="center"/>
    </xf>
    <xf numFmtId="0" fontId="2" fillId="0" borderId="0" xfId="0" applyFont="1" applyFill="1" applyBorder="1" applyAlignment="1">
      <alignment horizontal="right" vertical="center"/>
    </xf>
    <xf numFmtId="43" fontId="2" fillId="0" borderId="1" xfId="0" applyNumberFormat="1" applyFont="1" applyFill="1" applyBorder="1" applyAlignment="1">
      <alignment horizontal="center" vertical="center"/>
    </xf>
    <xf numFmtId="0" fontId="2" fillId="0" borderId="13"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 xfId="0" applyFont="1" applyFill="1" applyBorder="1" applyAlignment="1">
      <alignment horizontal="center" vertical="center"/>
    </xf>
    <xf numFmtId="43" fontId="2" fillId="3" borderId="1" xfId="1" applyFont="1" applyFill="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0" fillId="0" borderId="27" xfId="0" applyNumberFormat="1" applyBorder="1" applyAlignment="1">
      <alignment horizontal="center" vertical="center"/>
    </xf>
    <xf numFmtId="0" fontId="0" fillId="2" borderId="27" xfId="0" applyFill="1" applyBorder="1" applyAlignment="1">
      <alignment horizontal="center" vertical="center"/>
    </xf>
    <xf numFmtId="4" fontId="0" fillId="0" borderId="0" xfId="0" applyNumberFormat="1" applyAlignment="1">
      <alignment horizontal="center" vertical="center"/>
    </xf>
    <xf numFmtId="4" fontId="0" fillId="0" borderId="27" xfId="0" applyNumberFormat="1" applyBorder="1" applyAlignment="1">
      <alignment horizontal="center" vertical="center"/>
    </xf>
    <xf numFmtId="0" fontId="0" fillId="0" borderId="27" xfId="0" applyBorder="1" applyAlignment="1">
      <alignment horizontal="center" vertical="center" wrapText="1"/>
    </xf>
    <xf numFmtId="4" fontId="2" fillId="0" borderId="27" xfId="0" applyNumberFormat="1" applyFont="1" applyBorder="1" applyAlignment="1">
      <alignment horizontal="center" vertical="center"/>
    </xf>
    <xf numFmtId="43" fontId="2" fillId="0" borderId="28" xfId="0" applyNumberFormat="1" applyFont="1" applyFill="1" applyBorder="1" applyAlignment="1">
      <alignment vertical="center"/>
    </xf>
    <xf numFmtId="0" fontId="2" fillId="0" borderId="8" xfId="0" applyFont="1" applyBorder="1" applyAlignment="1">
      <alignment horizontal="center"/>
    </xf>
    <xf numFmtId="0" fontId="2" fillId="0" borderId="27" xfId="0" applyFont="1" applyBorder="1" applyAlignment="1">
      <alignment horizontal="center" vertical="center" wrapText="1"/>
    </xf>
    <xf numFmtId="0" fontId="2" fillId="0" borderId="27" xfId="0" applyFont="1" applyBorder="1" applyAlignment="1">
      <alignment horizontal="center" vertical="center"/>
    </xf>
    <xf numFmtId="0" fontId="2" fillId="0" borderId="16" xfId="0" applyFont="1" applyBorder="1" applyAlignment="1">
      <alignment horizontal="center" vertical="center" wrapText="1"/>
    </xf>
    <xf numFmtId="0" fontId="2" fillId="0" borderId="7" xfId="0" applyFont="1" applyBorder="1" applyAlignment="1">
      <alignment horizontal="center" vertical="center"/>
    </xf>
    <xf numFmtId="0" fontId="2" fillId="0" borderId="13" xfId="0" applyFont="1" applyBorder="1" applyAlignment="1">
      <alignment horizontal="center" vertical="center"/>
    </xf>
    <xf numFmtId="0" fontId="2" fillId="0" borderId="16" xfId="0" applyFont="1" applyFill="1" applyBorder="1" applyAlignment="1">
      <alignment horizontal="right" vertical="center"/>
    </xf>
    <xf numFmtId="0" fontId="2" fillId="0" borderId="7" xfId="0" applyFont="1" applyFill="1" applyBorder="1" applyAlignment="1">
      <alignment horizontal="right" vertical="center"/>
    </xf>
    <xf numFmtId="0" fontId="2" fillId="0" borderId="13" xfId="0" applyFont="1" applyFill="1" applyBorder="1" applyAlignment="1">
      <alignment horizontal="right" vertical="center"/>
    </xf>
    <xf numFmtId="0" fontId="3" fillId="0" borderId="24" xfId="0" applyFont="1" applyBorder="1" applyAlignment="1">
      <alignment horizontal="center"/>
    </xf>
    <xf numFmtId="0" fontId="3" fillId="0" borderId="25" xfId="0" applyFont="1"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 fillId="0" borderId="0" xfId="0" applyFont="1" applyBorder="1" applyAlignment="1">
      <alignment horizontal="center"/>
    </xf>
    <xf numFmtId="0" fontId="3" fillId="0" borderId="17" xfId="0" applyFont="1" applyBorder="1" applyAlignment="1">
      <alignment horizontal="center"/>
    </xf>
    <xf numFmtId="0" fontId="0" fillId="0" borderId="8" xfId="0" applyBorder="1" applyAlignment="1">
      <alignment horizontal="center"/>
    </xf>
    <xf numFmtId="0" fontId="0" fillId="0" borderId="14" xfId="0" applyBorder="1" applyAlignment="1">
      <alignment horizontal="center"/>
    </xf>
    <xf numFmtId="0" fontId="0" fillId="0" borderId="16" xfId="0" applyFill="1" applyBorder="1" applyAlignment="1">
      <alignment horizontal="center" vertical="center"/>
    </xf>
    <xf numFmtId="0" fontId="0" fillId="0" borderId="7" xfId="0" applyFill="1" applyBorder="1" applyAlignment="1">
      <alignment horizontal="center" vertical="center"/>
    </xf>
    <xf numFmtId="0" fontId="0" fillId="0" borderId="13" xfId="0" applyFill="1" applyBorder="1" applyAlignment="1">
      <alignment horizontal="center" vertical="center"/>
    </xf>
    <xf numFmtId="0" fontId="0" fillId="0" borderId="19" xfId="0" applyBorder="1" applyAlignment="1">
      <alignment horizontal="right"/>
    </xf>
    <xf numFmtId="0" fontId="0" fillId="0" borderId="20" xfId="0" applyBorder="1" applyAlignment="1">
      <alignment horizontal="right"/>
    </xf>
    <xf numFmtId="0" fontId="0" fillId="0" borderId="21" xfId="0" applyBorder="1" applyAlignment="1">
      <alignment horizontal="left"/>
    </xf>
    <xf numFmtId="0" fontId="0" fillId="0" borderId="18" xfId="0" applyBorder="1" applyAlignment="1">
      <alignment horizontal="center"/>
    </xf>
    <xf numFmtId="0" fontId="0" fillId="0" borderId="0" xfId="0" applyBorder="1" applyAlignment="1">
      <alignment horizontal="center"/>
    </xf>
    <xf numFmtId="0" fontId="0" fillId="0" borderId="8" xfId="0" applyBorder="1" applyAlignment="1">
      <alignment horizontal="left"/>
    </xf>
    <xf numFmtId="0" fontId="5" fillId="0" borderId="0" xfId="0" applyFont="1" applyBorder="1" applyAlignment="1">
      <alignment horizontal="center" vertical="center" wrapText="1"/>
    </xf>
    <xf numFmtId="0" fontId="2" fillId="0" borderId="30" xfId="0" applyFont="1" applyFill="1" applyBorder="1" applyAlignment="1">
      <alignment horizontal="center" vertical="center"/>
    </xf>
    <xf numFmtId="0" fontId="2" fillId="0" borderId="29" xfId="0" applyFont="1" applyFill="1" applyBorder="1" applyAlignment="1">
      <alignment horizontal="center" vertical="center"/>
    </xf>
  </cellXfs>
  <cellStyles count="3">
    <cellStyle name="Обычный" xfId="0" builtinId="0"/>
    <cellStyle name="Финансовый" xfId="1" builtinId="3"/>
    <cellStyle name="Финансовый 2" xfId="2"/>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15"/>
  <sheetViews>
    <sheetView tabSelected="1" zoomScale="85" zoomScaleNormal="85" workbookViewId="0">
      <selection activeCell="A2" sqref="A2:O15"/>
    </sheetView>
  </sheetViews>
  <sheetFormatPr defaultRowHeight="15" x14ac:dyDescent="0.25"/>
  <cols>
    <col min="3" max="3" width="20.140625" customWidth="1"/>
    <col min="4" max="4" width="24.5703125" style="1" customWidth="1"/>
    <col min="5" max="5" width="14.7109375" bestFit="1" customWidth="1"/>
    <col min="6" max="6" width="13.7109375" customWidth="1"/>
    <col min="7" max="7" width="14.7109375" bestFit="1" customWidth="1"/>
    <col min="8" max="8" width="13.7109375" customWidth="1"/>
    <col min="9" max="9" width="14.7109375" bestFit="1" customWidth="1"/>
    <col min="10" max="10" width="13.7109375" customWidth="1"/>
    <col min="11" max="11" width="15.85546875" customWidth="1"/>
    <col min="12" max="12" width="14.85546875" customWidth="1"/>
    <col min="13" max="14" width="12.85546875" customWidth="1"/>
    <col min="15" max="15" width="14.7109375" style="2" bestFit="1" customWidth="1"/>
    <col min="17" max="17" width="28" style="2" customWidth="1"/>
    <col min="19" max="19" width="12.5703125" hidden="1" customWidth="1"/>
    <col min="20" max="20" width="13.5703125" hidden="1" customWidth="1"/>
    <col min="21" max="21" width="13.85546875" hidden="1" customWidth="1"/>
    <col min="22" max="22" width="0" hidden="1" customWidth="1"/>
    <col min="25" max="25" width="11.42578125" customWidth="1"/>
  </cols>
  <sheetData>
    <row r="1" spans="2:22" ht="15.75" thickBot="1" x14ac:dyDescent="0.3">
      <c r="Q1" s="37" t="s">
        <v>17</v>
      </c>
      <c r="S1" s="55" t="s">
        <v>25</v>
      </c>
      <c r="T1" s="55"/>
      <c r="U1" s="55"/>
      <c r="V1" s="55"/>
    </row>
    <row r="2" spans="2:22" ht="60.75" customHeight="1" thickBot="1" x14ac:dyDescent="0.3">
      <c r="B2" s="58" t="s">
        <v>26</v>
      </c>
      <c r="C2" s="59"/>
      <c r="D2" s="59"/>
      <c r="E2" s="59"/>
      <c r="F2" s="59"/>
      <c r="G2" s="59"/>
      <c r="H2" s="59"/>
      <c r="I2" s="59"/>
      <c r="J2" s="59"/>
      <c r="K2" s="59"/>
      <c r="L2" s="59"/>
      <c r="M2" s="59"/>
      <c r="N2" s="59"/>
      <c r="O2" s="60"/>
      <c r="Q2" s="34" t="s">
        <v>8</v>
      </c>
      <c r="S2" s="52" t="s">
        <v>20</v>
      </c>
      <c r="T2" s="49"/>
      <c r="U2" s="52" t="s">
        <v>19</v>
      </c>
      <c r="V2" s="48">
        <f>T2/O8</f>
        <v>0</v>
      </c>
    </row>
    <row r="3" spans="2:22" ht="9" customHeight="1" thickBot="1" x14ac:dyDescent="0.3">
      <c r="B3" s="46"/>
      <c r="C3" s="47"/>
      <c r="D3" s="47"/>
      <c r="E3" s="47"/>
      <c r="F3" s="47"/>
      <c r="G3" s="47"/>
      <c r="H3" s="47"/>
      <c r="I3" s="47"/>
      <c r="J3" s="47"/>
      <c r="K3" s="47"/>
      <c r="L3" s="47"/>
      <c r="M3" s="47"/>
      <c r="N3" s="47"/>
      <c r="O3" s="47"/>
      <c r="Q3" s="34"/>
    </row>
    <row r="4" spans="2:22" ht="142.5" customHeight="1" thickBot="1" x14ac:dyDescent="0.3">
      <c r="B4" s="81" t="s">
        <v>18</v>
      </c>
      <c r="C4" s="81"/>
      <c r="D4" s="81"/>
      <c r="E4" s="81"/>
      <c r="F4" s="81"/>
      <c r="G4" s="81"/>
      <c r="H4" s="81"/>
      <c r="I4" s="81"/>
      <c r="J4" s="81"/>
      <c r="K4" s="81"/>
      <c r="L4" s="81"/>
      <c r="M4" s="81"/>
      <c r="N4" s="81"/>
      <c r="O4" s="81"/>
      <c r="Q4" s="34"/>
    </row>
    <row r="5" spans="2:22" ht="17.25" customHeight="1" thickBot="1" x14ac:dyDescent="0.3">
      <c r="Q5" s="3" t="s">
        <v>9</v>
      </c>
      <c r="S5" s="56" t="s">
        <v>21</v>
      </c>
      <c r="T5" s="56" t="s">
        <v>22</v>
      </c>
      <c r="U5" s="57" t="s">
        <v>23</v>
      </c>
      <c r="V5" s="57" t="s">
        <v>24</v>
      </c>
    </row>
    <row r="6" spans="2:22" ht="45.75" thickBot="1" x14ac:dyDescent="0.3">
      <c r="B6" s="3" t="s">
        <v>0</v>
      </c>
      <c r="C6" s="4" t="s">
        <v>27</v>
      </c>
      <c r="D6" s="3" t="s">
        <v>1</v>
      </c>
      <c r="E6" s="5" t="s">
        <v>31</v>
      </c>
      <c r="F6" s="6" t="s">
        <v>2</v>
      </c>
      <c r="G6" s="5" t="s">
        <v>32</v>
      </c>
      <c r="H6" s="7" t="s">
        <v>2</v>
      </c>
      <c r="I6" s="5" t="s">
        <v>33</v>
      </c>
      <c r="J6" s="6" t="s">
        <v>2</v>
      </c>
      <c r="K6" s="3" t="s">
        <v>6</v>
      </c>
      <c r="L6" s="4" t="s">
        <v>3</v>
      </c>
      <c r="M6" s="3" t="s">
        <v>4</v>
      </c>
      <c r="N6" s="8" t="s">
        <v>10</v>
      </c>
      <c r="O6" s="8" t="s">
        <v>11</v>
      </c>
      <c r="Q6" s="35" t="s">
        <v>7</v>
      </c>
      <c r="S6" s="56"/>
      <c r="T6" s="56"/>
      <c r="U6" s="57"/>
      <c r="V6" s="57"/>
    </row>
    <row r="7" spans="2:22" ht="45.75" thickBot="1" x14ac:dyDescent="0.3">
      <c r="B7" s="9">
        <v>1</v>
      </c>
      <c r="C7" s="21" t="s">
        <v>28</v>
      </c>
      <c r="D7" s="22" t="s">
        <v>29</v>
      </c>
      <c r="E7" s="23">
        <v>238741.2</v>
      </c>
      <c r="F7" s="27">
        <f>ROUND(E7/M7,2)</f>
        <v>195.05</v>
      </c>
      <c r="G7" s="24">
        <v>241189.2</v>
      </c>
      <c r="H7" s="28">
        <f>ROUND(G7/M7,2)</f>
        <v>197.05</v>
      </c>
      <c r="I7" s="23">
        <v>251532</v>
      </c>
      <c r="J7" s="27">
        <f>ROUND(I7/M7,2)</f>
        <v>205.5</v>
      </c>
      <c r="K7" s="29">
        <f>STDEV(F7,H7,J7)/AVERAGE(F7,H7,J7)</f>
        <v>2.784561220194855E-2</v>
      </c>
      <c r="L7" s="30">
        <f>ROUND((F7+H7+J7)/3,2)</f>
        <v>199.2</v>
      </c>
      <c r="M7" s="25">
        <v>1224</v>
      </c>
      <c r="N7" s="26" t="s">
        <v>30</v>
      </c>
      <c r="O7" s="31">
        <f>L7*M7</f>
        <v>243820.79999999999</v>
      </c>
      <c r="Q7" s="36" t="str">
        <f t="shared" ref="Q7" si="0">IF(K7&lt;=0.33,$Q$2,$Q$5)</f>
        <v>ОК</v>
      </c>
      <c r="S7" s="51">
        <f t="shared" ref="S7" si="1">ROUND(L7*$V$2,2)</f>
        <v>0</v>
      </c>
      <c r="T7" s="51"/>
      <c r="U7" s="51">
        <f>T7*M7</f>
        <v>0</v>
      </c>
      <c r="V7" s="53">
        <f>U8-T2</f>
        <v>0</v>
      </c>
    </row>
    <row r="8" spans="2:22" ht="15.75" thickBot="1" x14ac:dyDescent="0.3">
      <c r="B8" s="72"/>
      <c r="C8" s="73"/>
      <c r="D8" s="74"/>
      <c r="E8" s="41">
        <f>SUM(E7:E7)</f>
        <v>238741.2</v>
      </c>
      <c r="F8" s="42"/>
      <c r="G8" s="41">
        <f>SUM(G7:G7)</f>
        <v>241189.2</v>
      </c>
      <c r="H8" s="43"/>
      <c r="I8" s="41">
        <f>SUM(I7:I7)</f>
        <v>251532</v>
      </c>
      <c r="J8" s="42"/>
      <c r="K8" s="44"/>
      <c r="L8" s="61" t="s">
        <v>5</v>
      </c>
      <c r="M8" s="62"/>
      <c r="N8" s="63"/>
      <c r="O8" s="45">
        <f>SUM(O7:O7)</f>
        <v>243820.79999999999</v>
      </c>
      <c r="U8" s="50">
        <f>SUM(U7:U7)</f>
        <v>0</v>
      </c>
    </row>
    <row r="9" spans="2:22" x14ac:dyDescent="0.25">
      <c r="B9" s="38"/>
      <c r="C9" s="38"/>
      <c r="D9" s="38"/>
      <c r="E9" s="39"/>
      <c r="F9" s="38"/>
      <c r="G9" s="39"/>
      <c r="H9" s="38"/>
      <c r="I9" s="39"/>
      <c r="J9" s="38"/>
      <c r="K9" s="38"/>
      <c r="L9" s="40"/>
      <c r="M9" s="40"/>
      <c r="N9" s="40"/>
      <c r="O9" s="40"/>
    </row>
    <row r="10" spans="2:22" x14ac:dyDescent="0.25">
      <c r="B10" s="82" t="s">
        <v>35</v>
      </c>
      <c r="C10" s="83"/>
      <c r="D10" s="83"/>
      <c r="E10" s="83"/>
      <c r="F10" s="83"/>
      <c r="G10" s="83"/>
      <c r="H10" s="83"/>
      <c r="I10" s="83"/>
      <c r="J10" s="83"/>
      <c r="K10" s="83"/>
      <c r="L10" s="83"/>
      <c r="M10" s="83"/>
      <c r="N10" s="83"/>
      <c r="O10" s="54">
        <f>E8</f>
        <v>238741.2</v>
      </c>
    </row>
    <row r="11" spans="2:22" ht="15.75" thickBot="1" x14ac:dyDescent="0.3"/>
    <row r="12" spans="2:22" x14ac:dyDescent="0.25">
      <c r="B12" s="75" t="s">
        <v>12</v>
      </c>
      <c r="C12" s="76"/>
      <c r="D12" s="17"/>
      <c r="E12" s="77" t="s">
        <v>36</v>
      </c>
      <c r="F12" s="77"/>
      <c r="G12" s="77"/>
      <c r="H12" s="77"/>
      <c r="I12" s="77"/>
      <c r="J12" s="77"/>
      <c r="K12" s="77"/>
      <c r="L12" s="77"/>
      <c r="M12" s="77"/>
      <c r="N12" s="66" t="s">
        <v>37</v>
      </c>
      <c r="O12" s="67"/>
    </row>
    <row r="13" spans="2:22" x14ac:dyDescent="0.25">
      <c r="B13" s="11"/>
      <c r="C13" s="12"/>
      <c r="D13" s="16"/>
      <c r="E13" s="15"/>
      <c r="F13" s="15"/>
      <c r="G13" s="12"/>
      <c r="H13" s="12"/>
      <c r="I13" s="12"/>
      <c r="J13" s="12"/>
      <c r="K13" s="12"/>
      <c r="L13" s="33" t="s">
        <v>15</v>
      </c>
      <c r="M13" s="33"/>
      <c r="N13" s="68" t="s">
        <v>14</v>
      </c>
      <c r="O13" s="69"/>
    </row>
    <row r="14" spans="2:22" x14ac:dyDescent="0.25">
      <c r="B14" s="78" t="s">
        <v>13</v>
      </c>
      <c r="C14" s="79"/>
      <c r="D14" s="10"/>
      <c r="E14" s="80" t="s">
        <v>16</v>
      </c>
      <c r="F14" s="80"/>
      <c r="G14" s="80"/>
      <c r="H14" s="80"/>
      <c r="I14" s="80"/>
      <c r="J14" s="80"/>
      <c r="K14" s="80"/>
      <c r="L14" s="80"/>
      <c r="M14" s="80"/>
      <c r="N14" s="70" t="s">
        <v>34</v>
      </c>
      <c r="O14" s="71"/>
    </row>
    <row r="15" spans="2:22" ht="15.75" thickBot="1" x14ac:dyDescent="0.3">
      <c r="B15" s="13"/>
      <c r="C15" s="14"/>
      <c r="D15" s="20"/>
      <c r="E15" s="19"/>
      <c r="F15" s="18"/>
      <c r="G15" s="14"/>
      <c r="H15" s="14"/>
      <c r="I15" s="14"/>
      <c r="J15" s="14"/>
      <c r="K15" s="14"/>
      <c r="L15" s="32"/>
      <c r="M15" s="32" t="s">
        <v>15</v>
      </c>
      <c r="N15" s="64" t="s">
        <v>14</v>
      </c>
      <c r="O15" s="65"/>
    </row>
  </sheetData>
  <mergeCells count="18">
    <mergeCell ref="B2:O2"/>
    <mergeCell ref="L8:N8"/>
    <mergeCell ref="N15:O15"/>
    <mergeCell ref="N12:O12"/>
    <mergeCell ref="N13:O13"/>
    <mergeCell ref="N14:O14"/>
    <mergeCell ref="B8:D8"/>
    <mergeCell ref="B12:C12"/>
    <mergeCell ref="E12:M12"/>
    <mergeCell ref="B14:C14"/>
    <mergeCell ref="E14:M14"/>
    <mergeCell ref="B4:O4"/>
    <mergeCell ref="B10:N10"/>
    <mergeCell ref="S1:V1"/>
    <mergeCell ref="T5:T6"/>
    <mergeCell ref="S5:S6"/>
    <mergeCell ref="U5:U6"/>
    <mergeCell ref="V5:V6"/>
  </mergeCells>
  <conditionalFormatting sqref="Q7">
    <cfRule type="cellIs" dxfId="1" priority="5" operator="equal">
      <formula>$Q$5</formula>
    </cfRule>
    <cfRule type="cellIs" dxfId="0" priority="6" operator="equal">
      <formula>$Q$2</formula>
    </cfRule>
  </conditionalFormatting>
  <pageMargins left="0.25" right="0.25" top="0.75" bottom="0.75" header="0.3" footer="0.3"/>
  <pageSetup paperSize="9" scale="55" fitToHeight="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НМЦК</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Евгений Кытманов</dc:creator>
  <cp:lastModifiedBy>Олеся Тарасова</cp:lastModifiedBy>
  <cp:lastPrinted>2026-04-29T07:41:08Z</cp:lastPrinted>
  <dcterms:created xsi:type="dcterms:W3CDTF">2022-03-03T13:37:14Z</dcterms:created>
  <dcterms:modified xsi:type="dcterms:W3CDTF">2026-04-29T08:42:06Z</dcterms:modified>
</cp:coreProperties>
</file>