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sova\Desktop\Колибровочные к АБЛ ЭМ\"/>
    </mc:Choice>
  </mc:AlternateContent>
  <xr:revisionPtr revIDLastSave="0" documentId="8_{93F3B590-678D-48D6-B559-511407BBED32}" xr6:coauthVersionLast="47" xr6:coauthVersionMax="47" xr10:uidLastSave="{00000000-0000-0000-0000-000000000000}"/>
  <bookViews>
    <workbookView xWindow="-120" yWindow="-120" windowWidth="29040" windowHeight="15840" xr2:uid="{D4A454B2-3305-4161-BA8F-AA8B3EE34BD6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8" i="1" l="1"/>
  <c r="T17" i="1"/>
  <c r="S18" i="1"/>
  <c r="S17" i="1"/>
  <c r="L18" i="1"/>
  <c r="M18" i="1" s="1"/>
  <c r="K18" i="1"/>
  <c r="L17" i="1"/>
  <c r="K17" i="1"/>
  <c r="P17" i="1" s="1"/>
  <c r="Q17" i="1" s="1"/>
  <c r="R17" i="1" s="1"/>
  <c r="A3" i="1"/>
  <c r="U18" i="1" l="1"/>
  <c r="M17" i="1"/>
  <c r="U17" i="1"/>
  <c r="N18" i="1"/>
  <c r="P18" i="1"/>
  <c r="Q18" i="1" s="1"/>
  <c r="R18" i="1" s="1"/>
  <c r="N17" i="1"/>
  <c r="U19" i="1" l="1"/>
  <c r="U20" i="1"/>
  <c r="R20" i="1"/>
  <c r="N8" i="1" l="1"/>
</calcChain>
</file>

<file path=xl/sharedStrings.xml><?xml version="1.0" encoding="utf-8"?>
<sst xmlns="http://schemas.openxmlformats.org/spreadsheetml/2006/main" count="53" uniqueCount="52">
  <si>
    <t>Обоснование начальной (максимальной) цены контракта (цены лота)</t>
  </si>
  <si>
    <t>Наименование объекта закупки товара (работы, услуги)</t>
  </si>
  <si>
    <t>Источник ценовой информации</t>
  </si>
  <si>
    <t>Определение максимальной цены Контракта, (руб.)</t>
  </si>
  <si>
    <t>НМЦК определена методом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</t>
  </si>
  <si>
    <t>На основании предоставленной ценовой информации, цена Контракта не может превышать сумму в размере</t>
  </si>
  <si>
    <t>Расчет и обоснование начальной (максимальной) цены контракта</t>
  </si>
  <si>
    <t>Наименование объекта закупки товара (работы, услуги):</t>
  </si>
  <si>
    <t>Начальная (максимальная) контракта определена в соответствии с ч.22 ст.22 ФЗ №44 от 05.04.2013г." О контрактной системе в сфере закупок товаров, работ , услуг для обеспечения государственных и муниципальных нужд" и приказом  Министерства России  от 15.05.2020г.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– Порядок).</t>
  </si>
  <si>
    <r>
      <rPr>
        <sz val="10"/>
        <color indexed="8"/>
        <rFont val="Times New Roman"/>
        <family val="1"/>
        <charset val="204"/>
      </rPr>
      <t>В соответствии с п. 9 Порядка, применен  метод обоснования начальной (максимальной) цены:</t>
    </r>
    <r>
      <rPr>
        <b/>
        <sz val="10"/>
        <color indexed="8"/>
        <rFont val="Times New Roman"/>
        <family val="1"/>
        <charset val="204"/>
      </rPr>
      <t xml:space="preserve">  сопоставимых рыночных цен (анализ рынка). </t>
    </r>
  </si>
  <si>
    <t>Используемый метод определения НМЦК с обоснованием:</t>
  </si>
  <si>
    <t>Метод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услуг, предоставленных по запросу заказчика. В соответствии с ч.6 ст.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 указанный метод является приоритетным для определения и обоснования начальной (максимальной) цены контракта.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</si>
  <si>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</si>
  <si>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</si>
  <si>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</si>
  <si>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Vi
 - кол-во (объем) закупаемого товара (работы, услуги), шт</t>
  </si>
  <si>
    <t xml:space="preserve">n - количество значений информации о цене единицы i-го медицинского изделия
</t>
  </si>
  <si>
    <t>Определение однородности совокупности значений выявленных цен</t>
  </si>
  <si>
    <t>ЦЕМ1      без НДС (руб.)</t>
  </si>
  <si>
    <t>ЦЕМ№2     без НДС (руб.)</t>
  </si>
  <si>
    <t>ЦЕМ№3     без НДС (руб.)</t>
  </si>
  <si>
    <t>№4</t>
  </si>
  <si>
    <t>№5</t>
  </si>
  <si>
    <t>Ед.изм</t>
  </si>
  <si>
    <t>НЦЕ за ед.изд. без НДС, руб. &lt;Ц&gt;</t>
  </si>
  <si>
    <t>Среднее квадратич-ное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</si>
  <si>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превы-шать 33%)</t>
    </r>
  </si>
  <si>
    <r>
      <t xml:space="preserve">Расчет НМЦК без НДС по формуле                             </t>
    </r>
    <r>
      <rPr>
        <sz val="8"/>
        <color indexed="8"/>
        <rFont val="Times New Roman"/>
        <family val="1"/>
        <charset val="204"/>
      </rPr>
  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  </t>
    </r>
    <r>
      <rPr>
        <sz val="9"/>
        <color indexed="8"/>
        <rFont val="Times New Roman"/>
        <family val="1"/>
        <charset val="204"/>
      </rPr>
      <t xml:space="preserve">цi - цена единицы i-го медицинского изделия, без учета НДС
</t>
    </r>
  </si>
  <si>
    <t>Ставка НДС,%</t>
  </si>
  <si>
    <t>НДС, (руб.)</t>
  </si>
  <si>
    <t>НЦЕ за ед.изд. с НДС, (руб.)</t>
  </si>
  <si>
    <r>
      <t xml:space="preserve">Расчет начальной (НМЦК) с НДС по формуле:
</t>
    </r>
    <r>
      <rPr>
        <sz val="8"/>
        <color indexed="8"/>
        <rFont val="Times New Roman"/>
        <family val="1"/>
        <charset val="204"/>
      </rPr>
      <t>n - количество позиций закупаемых медицинских изделий;
НЦЕi - начальная цена единицы i-й позиции медицинского изделия, определяемая в соответствии с настоящим порядком (по применимости);
НДС - налог на добавленную стоимость (если применимо для закупаемого медицинского изделия);
Vi - количество (объем) i-й позиции закупаемого медицинского изделия.</t>
    </r>
  </si>
  <si>
    <t xml:space="preserve">НДС, (руб.)по min КП </t>
  </si>
  <si>
    <t>НЦЕ за ед.изд. с НДС, (руб.)по min КП</t>
  </si>
  <si>
    <t>Расчет начальной (НМЦК) с НДС по min КП</t>
  </si>
  <si>
    <t>12</t>
  </si>
  <si>
    <t>13</t>
  </si>
  <si>
    <t>14</t>
  </si>
  <si>
    <t>15</t>
  </si>
  <si>
    <t>16</t>
  </si>
  <si>
    <t>17</t>
  </si>
  <si>
    <t>18</t>
  </si>
  <si>
    <t>шт</t>
  </si>
  <si>
    <t xml:space="preserve">Начальная (максимальная) цена контракта </t>
  </si>
  <si>
    <r>
      <t>Совокупность значений выявленных цен считается</t>
    </r>
    <r>
      <rPr>
        <b/>
        <u/>
        <sz val="10"/>
        <color indexed="8"/>
        <rFont val="Times New Roman"/>
        <family val="1"/>
        <charset val="204"/>
      </rPr>
      <t xml:space="preserve"> однородной,</t>
    </r>
    <r>
      <rPr>
        <sz val="10"/>
        <color indexed="8"/>
        <rFont val="Times New Roman"/>
        <family val="1"/>
        <charset val="204"/>
      </rPr>
      <t xml:space="preserve"> так как коэффициент вариации цены не превышает 33%, таким образом, не целесообразно проводить дополнительные исследования в целях увеличения количества ценовой информации, используемой в расчетах.</t>
    </r>
  </si>
  <si>
    <t>Калибровочный раствор 1</t>
  </si>
  <si>
    <t>Калибровочный раствор 2</t>
  </si>
  <si>
    <t xml:space="preserve">Поставка калибровочного раствора для анализатора кислотно-щелочного и газового состава крови ABL 800 Flex </t>
  </si>
  <si>
    <t>1.Коммерческое предложение  Вх.№ 219 от 07.05.2026г</t>
  </si>
  <si>
    <t>2.Коммерческое предложение  Вх.№ 220 от 07.05.2026г</t>
  </si>
  <si>
    <t>3.Коммерческое предложение  Вх.№ 221 от 07.05.2026г</t>
  </si>
  <si>
    <t>Расчет НМЦК произведен по минимальному коммерческому предложению  Вх.№ 220 от 07.05.2026г в соответствии с утвержденными лимитами плана ПФХД на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</si>
</sst>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4" fontId="4" fillId="4" borderId="13" xfId="0" applyNumberFormat="1" applyFont="1" applyFill="1" applyBorder="1" applyAlignment="1">
      <alignment horizontal="center" vertical="center" wrapText="1"/>
    </xf>
    <xf numFmtId="9" fontId="4" fillId="4" borderId="0" xfId="0" applyNumberFormat="1" applyFont="1" applyFill="1" applyAlignment="1">
      <alignment horizontal="center" vertical="center" wrapText="1"/>
    </xf>
    <xf numFmtId="4" fontId="4" fillId="4" borderId="0" xfId="0" applyNumberFormat="1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lef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" fontId="1" fillId="5" borderId="13" xfId="0" applyNumberFormat="1" applyFont="1" applyFill="1" applyBorder="1" applyAlignment="1">
      <alignment horizontal="center" vertical="center" wrapText="1"/>
    </xf>
    <xf numFmtId="4" fontId="1" fillId="4" borderId="13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1" fontId="8" fillId="2" borderId="14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10" fontId="1" fillId="0" borderId="13" xfId="0" applyNumberFormat="1" applyFont="1" applyBorder="1" applyAlignment="1">
      <alignment horizontal="center" vertical="center" wrapText="1"/>
    </xf>
    <xf numFmtId="9" fontId="1" fillId="4" borderId="13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4" fontId="1" fillId="5" borderId="1" xfId="0" applyNumberFormat="1" applyFont="1" applyFill="1" applyBorder="1" applyAlignment="1">
      <alignment horizontal="center" vertical="center" wrapText="1"/>
    </xf>
    <xf numFmtId="4" fontId="1" fillId="5" borderId="10" xfId="0" applyNumberFormat="1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10" fontId="11" fillId="6" borderId="1" xfId="0" applyNumberFormat="1" applyFont="1" applyFill="1" applyBorder="1" applyAlignment="1">
      <alignment horizontal="center" vertical="center" wrapText="1"/>
    </xf>
    <xf numFmtId="9" fontId="11" fillId="6" borderId="0" xfId="0" applyNumberFormat="1" applyFont="1" applyFill="1" applyAlignment="1">
      <alignment horizontal="center" vertical="center" wrapText="1"/>
    </xf>
    <xf numFmtId="4" fontId="11" fillId="6" borderId="0" xfId="0" applyNumberFormat="1" applyFont="1" applyFill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4" fontId="2" fillId="5" borderId="10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/>
    </xf>
    <xf numFmtId="0" fontId="1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4" fontId="1" fillId="0" borderId="1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49" fontId="7" fillId="5" borderId="1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76200</xdr:colOff>
      <xdr:row>14</xdr:row>
      <xdr:rowOff>3857625</xdr:rowOff>
    </xdr:from>
    <xdr:to>
      <xdr:col>12</xdr:col>
      <xdr:colOff>571500</xdr:colOff>
      <xdr:row>14</xdr:row>
      <xdr:rowOff>3857625</xdr:rowOff>
    </xdr:to>
    <xdr:pic>
      <xdr:nvPicPr>
        <xdr:cNvPr id="2" name="Picture 19" descr="C:\Temp\KClipboardExport\8c4wnzhy.gif">
          <a:extLst>
            <a:ext uri="{FF2B5EF4-FFF2-40B4-BE49-F238E27FC236}">
              <a16:creationId xmlns:a16="http://schemas.microsoft.com/office/drawing/2014/main" id="{E2577356-B74F-4C6E-AE1E-740AD344C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83343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19</xdr:row>
      <xdr:rowOff>57150</xdr:rowOff>
    </xdr:from>
    <xdr:to>
      <xdr:col>13</xdr:col>
      <xdr:colOff>0</xdr:colOff>
      <xdr:row>19</xdr:row>
      <xdr:rowOff>323850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F27694ED-54B8-403F-956A-79AD3187F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553200" y="146494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14</xdr:row>
      <xdr:rowOff>4105275</xdr:rowOff>
    </xdr:from>
    <xdr:to>
      <xdr:col>11</xdr:col>
      <xdr:colOff>600075</xdr:colOff>
      <xdr:row>14</xdr:row>
      <xdr:rowOff>4109126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DC9FB93F-F52F-46D2-9710-433B23012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8582025"/>
          <a:ext cx="533400" cy="261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57150</xdr:colOff>
      <xdr:row>14</xdr:row>
      <xdr:rowOff>3686175</xdr:rowOff>
    </xdr:from>
    <xdr:to>
      <xdr:col>13</xdr:col>
      <xdr:colOff>847725</xdr:colOff>
      <xdr:row>14</xdr:row>
      <xdr:rowOff>3943350</xdr:rowOff>
    </xdr:to>
    <xdr:pic>
      <xdr:nvPicPr>
        <xdr:cNvPr id="5" name="Рисунок 8">
          <a:extLst>
            <a:ext uri="{FF2B5EF4-FFF2-40B4-BE49-F238E27FC236}">
              <a16:creationId xmlns:a16="http://schemas.microsoft.com/office/drawing/2014/main" id="{36337D05-D4FF-4DD4-9305-465C95EF4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7848600"/>
          <a:ext cx="790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47625</xdr:colOff>
      <xdr:row>14</xdr:row>
      <xdr:rowOff>3990976</xdr:rowOff>
    </xdr:from>
    <xdr:to>
      <xdr:col>17</xdr:col>
      <xdr:colOff>1057276</xdr:colOff>
      <xdr:row>14</xdr:row>
      <xdr:rowOff>4391026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2AAD5EDB-5FB7-4942-8290-D530CB7D3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77375" y="8153401"/>
          <a:ext cx="1009651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BBC4B-2FA6-4832-898B-E687F97DA9DC}">
  <dimension ref="A1:U22"/>
  <sheetViews>
    <sheetView tabSelected="1" workbookViewId="0">
      <selection activeCell="A22" sqref="A22:R22"/>
    </sheetView>
  </sheetViews>
  <sheetFormatPr defaultRowHeight="15" x14ac:dyDescent="0.25"/>
  <cols>
    <col min="6" max="7" width="0" hidden="1" customWidth="1"/>
    <col min="14" max="14" width="13.42578125" customWidth="1"/>
    <col min="18" max="18" width="16.7109375" customWidth="1"/>
    <col min="21" max="21" width="10.85546875" customWidth="1"/>
  </cols>
  <sheetData>
    <row r="1" spans="1:21" x14ac:dyDescent="0.2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</row>
    <row r="2" spans="1:21" x14ac:dyDescent="0.25">
      <c r="A2" s="56" t="s">
        <v>1</v>
      </c>
      <c r="B2" s="56"/>
      <c r="C2" s="56"/>
      <c r="D2" s="56"/>
      <c r="E2" s="56"/>
      <c r="F2" s="56"/>
      <c r="G2" s="56"/>
      <c r="H2" s="56" t="s">
        <v>2</v>
      </c>
      <c r="I2" s="56"/>
      <c r="J2" s="56"/>
      <c r="K2" s="56"/>
      <c r="L2" s="56"/>
      <c r="M2" s="56"/>
      <c r="N2" s="56" t="s">
        <v>3</v>
      </c>
      <c r="O2" s="56"/>
      <c r="P2" s="56"/>
      <c r="Q2" s="56"/>
      <c r="R2" s="56"/>
      <c r="S2" s="2"/>
      <c r="T2" s="2"/>
      <c r="U2" s="2"/>
    </row>
    <row r="3" spans="1:21" x14ac:dyDescent="0.25">
      <c r="A3" s="57" t="str">
        <f>C10</f>
        <v xml:space="preserve">Поставка калибровочного раствора для анализатора кислотно-щелочного и газового состава крови ABL 800 Flex </v>
      </c>
      <c r="B3" s="58"/>
      <c r="C3" s="58"/>
      <c r="D3" s="58"/>
      <c r="E3" s="58"/>
      <c r="F3" s="58"/>
      <c r="G3" s="59"/>
      <c r="H3" s="66" t="s">
        <v>48</v>
      </c>
      <c r="I3" s="66"/>
      <c r="J3" s="66"/>
      <c r="K3" s="66"/>
      <c r="L3" s="66"/>
      <c r="M3" s="66"/>
      <c r="N3" s="55" t="s">
        <v>4</v>
      </c>
      <c r="O3" s="55"/>
      <c r="P3" s="55"/>
      <c r="Q3" s="55"/>
      <c r="R3" s="55"/>
      <c r="S3" s="1"/>
      <c r="T3" s="1"/>
      <c r="U3" s="1"/>
    </row>
    <row r="4" spans="1:21" ht="15" customHeight="1" x14ac:dyDescent="0.25">
      <c r="A4" s="60"/>
      <c r="B4" s="61"/>
      <c r="C4" s="61"/>
      <c r="D4" s="61"/>
      <c r="E4" s="61"/>
      <c r="F4" s="61"/>
      <c r="G4" s="62"/>
      <c r="H4" s="66" t="s">
        <v>49</v>
      </c>
      <c r="I4" s="66"/>
      <c r="J4" s="66"/>
      <c r="K4" s="66"/>
      <c r="L4" s="66"/>
      <c r="M4" s="66"/>
      <c r="N4" s="55"/>
      <c r="O4" s="55"/>
      <c r="P4" s="55"/>
      <c r="Q4" s="55"/>
      <c r="R4" s="55"/>
      <c r="S4" s="1"/>
      <c r="T4" s="1"/>
      <c r="U4" s="1"/>
    </row>
    <row r="5" spans="1:21" ht="15" customHeight="1" x14ac:dyDescent="0.25">
      <c r="A5" s="60"/>
      <c r="B5" s="61"/>
      <c r="C5" s="61"/>
      <c r="D5" s="61"/>
      <c r="E5" s="61"/>
      <c r="F5" s="61"/>
      <c r="G5" s="62"/>
      <c r="H5" s="66" t="s">
        <v>50</v>
      </c>
      <c r="I5" s="66"/>
      <c r="J5" s="66"/>
      <c r="K5" s="66"/>
      <c r="L5" s="66"/>
      <c r="M5" s="66"/>
      <c r="N5" s="55"/>
      <c r="O5" s="55"/>
      <c r="P5" s="55"/>
      <c r="Q5" s="55"/>
      <c r="R5" s="55"/>
      <c r="S5" s="1"/>
      <c r="T5" s="1"/>
      <c r="U5" s="1"/>
    </row>
    <row r="6" spans="1:21" x14ac:dyDescent="0.25">
      <c r="A6" s="60"/>
      <c r="B6" s="61"/>
      <c r="C6" s="61"/>
      <c r="D6" s="61"/>
      <c r="E6" s="61"/>
      <c r="F6" s="61"/>
      <c r="G6" s="62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1"/>
      <c r="T6" s="1"/>
      <c r="U6" s="1"/>
    </row>
    <row r="7" spans="1:21" x14ac:dyDescent="0.25">
      <c r="A7" s="63"/>
      <c r="B7" s="64"/>
      <c r="C7" s="64"/>
      <c r="D7" s="64"/>
      <c r="E7" s="64"/>
      <c r="F7" s="64"/>
      <c r="G7" s="6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1"/>
      <c r="T7" s="1"/>
      <c r="U7" s="1"/>
    </row>
    <row r="8" spans="1:21" x14ac:dyDescent="0.25">
      <c r="A8" s="54" t="s">
        <v>5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67">
        <f>U20</f>
        <v>183920</v>
      </c>
      <c r="O8" s="68"/>
      <c r="P8" s="68"/>
      <c r="Q8" s="68"/>
      <c r="R8" s="68"/>
      <c r="S8" s="4"/>
      <c r="T8" s="4"/>
      <c r="U8" s="2"/>
    </row>
    <row r="9" spans="1:21" x14ac:dyDescent="0.25">
      <c r="A9" s="56" t="s">
        <v>6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2"/>
      <c r="T9" s="2"/>
      <c r="U9" s="2"/>
    </row>
    <row r="10" spans="1:21" ht="26.25" customHeight="1" x14ac:dyDescent="0.25">
      <c r="A10" s="53" t="s">
        <v>7</v>
      </c>
      <c r="B10" s="53"/>
      <c r="C10" s="69" t="s">
        <v>47</v>
      </c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1"/>
      <c r="S10" s="5"/>
      <c r="T10" s="5"/>
      <c r="U10" s="5"/>
    </row>
    <row r="11" spans="1:21" ht="38.25" customHeight="1" x14ac:dyDescent="0.25">
      <c r="A11" s="53" t="s">
        <v>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3"/>
      <c r="T11" s="3"/>
      <c r="U11" s="3"/>
    </row>
    <row r="12" spans="1:21" x14ac:dyDescent="0.25">
      <c r="A12" s="54" t="s">
        <v>9</v>
      </c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"/>
      <c r="T12" s="5"/>
      <c r="U12" s="5"/>
    </row>
    <row r="13" spans="1:21" ht="49.5" customHeight="1" x14ac:dyDescent="0.25">
      <c r="A13" s="54" t="s">
        <v>10</v>
      </c>
      <c r="B13" s="54"/>
      <c r="C13" s="79" t="s">
        <v>11</v>
      </c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6"/>
      <c r="T13" s="6"/>
      <c r="U13" s="6"/>
    </row>
    <row r="14" spans="1:21" ht="63.75" customHeight="1" x14ac:dyDescent="0.25">
      <c r="A14" s="80" t="s">
        <v>12</v>
      </c>
      <c r="B14" s="81" t="s">
        <v>13</v>
      </c>
      <c r="C14" s="81" t="s">
        <v>14</v>
      </c>
      <c r="D14" s="81"/>
      <c r="E14" s="81"/>
      <c r="F14" s="81"/>
      <c r="G14" s="81"/>
      <c r="H14" s="81" t="s">
        <v>15</v>
      </c>
      <c r="I14" s="7"/>
      <c r="J14" s="81" t="s">
        <v>16</v>
      </c>
      <c r="K14" s="83" t="s">
        <v>17</v>
      </c>
      <c r="L14" s="83"/>
      <c r="M14" s="83"/>
      <c r="N14" s="8"/>
      <c r="O14" s="9"/>
      <c r="P14" s="10"/>
      <c r="Q14" s="10"/>
      <c r="R14" s="10"/>
      <c r="S14" s="10"/>
      <c r="T14" s="10"/>
      <c r="U14" s="10"/>
    </row>
    <row r="15" spans="1:21" ht="349.5" customHeight="1" x14ac:dyDescent="0.25">
      <c r="A15" s="56"/>
      <c r="B15" s="82"/>
      <c r="C15" s="84" t="s">
        <v>18</v>
      </c>
      <c r="D15" s="11" t="s">
        <v>19</v>
      </c>
      <c r="E15" s="84" t="s">
        <v>20</v>
      </c>
      <c r="F15" s="12" t="s">
        <v>21</v>
      </c>
      <c r="G15" s="12" t="s">
        <v>22</v>
      </c>
      <c r="H15" s="82"/>
      <c r="I15" s="12" t="s">
        <v>23</v>
      </c>
      <c r="J15" s="82"/>
      <c r="K15" s="13" t="s">
        <v>24</v>
      </c>
      <c r="L15" s="14" t="s">
        <v>25</v>
      </c>
      <c r="M15" s="14" t="s">
        <v>26</v>
      </c>
      <c r="N15" s="15" t="s">
        <v>27</v>
      </c>
      <c r="O15" s="16" t="s">
        <v>28</v>
      </c>
      <c r="P15" s="17" t="s">
        <v>29</v>
      </c>
      <c r="Q15" s="17" t="s">
        <v>30</v>
      </c>
      <c r="R15" s="15" t="s">
        <v>31</v>
      </c>
      <c r="S15" s="18" t="s">
        <v>32</v>
      </c>
      <c r="T15" s="18" t="s">
        <v>33</v>
      </c>
      <c r="U15" s="19" t="s">
        <v>34</v>
      </c>
    </row>
    <row r="16" spans="1:21" x14ac:dyDescent="0.25">
      <c r="A16" s="20">
        <v>1</v>
      </c>
      <c r="B16" s="21">
        <v>2</v>
      </c>
      <c r="C16" s="85">
        <v>3</v>
      </c>
      <c r="D16" s="22">
        <v>4</v>
      </c>
      <c r="E16" s="85">
        <v>5</v>
      </c>
      <c r="F16" s="21">
        <v>6</v>
      </c>
      <c r="G16" s="21">
        <v>7</v>
      </c>
      <c r="H16" s="21">
        <v>8</v>
      </c>
      <c r="I16" s="21">
        <v>9</v>
      </c>
      <c r="J16" s="21">
        <v>10</v>
      </c>
      <c r="K16" s="23">
        <v>11</v>
      </c>
      <c r="L16" s="20" t="s">
        <v>35</v>
      </c>
      <c r="M16" s="20" t="s">
        <v>36</v>
      </c>
      <c r="N16" s="21" t="s">
        <v>37</v>
      </c>
      <c r="O16" s="21" t="s">
        <v>38</v>
      </c>
      <c r="P16" s="21" t="s">
        <v>39</v>
      </c>
      <c r="Q16" s="21" t="s">
        <v>40</v>
      </c>
      <c r="R16" s="21" t="s">
        <v>41</v>
      </c>
      <c r="S16" s="72"/>
      <c r="T16" s="73"/>
      <c r="U16" s="74"/>
    </row>
    <row r="17" spans="1:21" ht="36.75" x14ac:dyDescent="0.25">
      <c r="A17" s="50">
        <v>1</v>
      </c>
      <c r="B17" s="51" t="s">
        <v>45</v>
      </c>
      <c r="C17" s="86">
        <v>20909.09</v>
      </c>
      <c r="D17" s="24">
        <v>20900</v>
      </c>
      <c r="E17" s="52">
        <v>21000</v>
      </c>
      <c r="F17" s="25"/>
      <c r="G17" s="26"/>
      <c r="H17" s="27">
        <v>4</v>
      </c>
      <c r="I17" s="28" t="s">
        <v>42</v>
      </c>
      <c r="J17" s="29">
        <v>3</v>
      </c>
      <c r="K17" s="30">
        <f>(C17+D17+E17)/3</f>
        <v>20936.363333333331</v>
      </c>
      <c r="L17" s="31">
        <f>STDEV(C17:G17)</f>
        <v>55.298065367002934</v>
      </c>
      <c r="M17" s="32">
        <f>L17/K17</f>
        <v>2.6412450188501189E-3</v>
      </c>
      <c r="N17" s="25">
        <f>H17*K17</f>
        <v>83745.453333333324</v>
      </c>
      <c r="O17" s="33">
        <v>0.1</v>
      </c>
      <c r="P17" s="34">
        <f>K17*O17</f>
        <v>2093.6363333333334</v>
      </c>
      <c r="Q17" s="34">
        <f>K17+P17</f>
        <v>23029.999666666663</v>
      </c>
      <c r="R17" s="34">
        <f t="shared" ref="R17:R18" si="0">Q17*H17</f>
        <v>92119.998666666652</v>
      </c>
      <c r="S17" s="35">
        <f>D17*O17</f>
        <v>2090</v>
      </c>
      <c r="T17" s="35">
        <f>S17+D17</f>
        <v>22990</v>
      </c>
      <c r="U17" s="36">
        <f>T17*H17</f>
        <v>91960</v>
      </c>
    </row>
    <row r="18" spans="1:21" ht="36.75" x14ac:dyDescent="0.25">
      <c r="A18" s="50">
        <v>2</v>
      </c>
      <c r="B18" s="51" t="s">
        <v>46</v>
      </c>
      <c r="C18" s="86">
        <v>20909.09</v>
      </c>
      <c r="D18" s="24">
        <v>20900</v>
      </c>
      <c r="E18" s="52">
        <v>21000</v>
      </c>
      <c r="F18" s="25"/>
      <c r="G18" s="26"/>
      <c r="H18" s="27">
        <v>4</v>
      </c>
      <c r="I18" s="28" t="s">
        <v>42</v>
      </c>
      <c r="J18" s="29">
        <v>3</v>
      </c>
      <c r="K18" s="30">
        <f t="shared" ref="K18" si="1">(C18+D18+E18)/3</f>
        <v>20936.363333333331</v>
      </c>
      <c r="L18" s="31">
        <f t="shared" ref="L18" si="2">STDEV(C18:G18)</f>
        <v>55.298065367002934</v>
      </c>
      <c r="M18" s="32">
        <f t="shared" ref="M18" si="3">L18/K18</f>
        <v>2.6412450188501189E-3</v>
      </c>
      <c r="N18" s="25">
        <f t="shared" ref="N18" si="4">H18*K18</f>
        <v>83745.453333333324</v>
      </c>
      <c r="O18" s="33">
        <v>0.1</v>
      </c>
      <c r="P18" s="34">
        <f t="shared" ref="P18" si="5">K18*O18</f>
        <v>2093.6363333333334</v>
      </c>
      <c r="Q18" s="34">
        <f t="shared" ref="Q18" si="6">K18+P18</f>
        <v>23029.999666666663</v>
      </c>
      <c r="R18" s="34">
        <f t="shared" si="0"/>
        <v>92119.998666666652</v>
      </c>
      <c r="S18" s="35">
        <f>D18*O18</f>
        <v>2090</v>
      </c>
      <c r="T18" s="35">
        <f>S18+D18</f>
        <v>22990</v>
      </c>
      <c r="U18" s="36">
        <f t="shared" ref="U18" si="7">T18*H18</f>
        <v>91960</v>
      </c>
    </row>
    <row r="19" spans="1:21" x14ac:dyDescent="0.25">
      <c r="A19" s="37"/>
      <c r="B19" s="37"/>
      <c r="C19" s="37"/>
      <c r="D19" s="37"/>
      <c r="E19" s="37"/>
      <c r="F19" s="37"/>
      <c r="G19" s="37"/>
      <c r="H19" s="38"/>
      <c r="I19" s="38"/>
      <c r="J19" s="38"/>
      <c r="K19" s="38"/>
      <c r="L19" s="39"/>
      <c r="M19" s="40"/>
      <c r="N19" s="39"/>
      <c r="O19" s="41"/>
      <c r="P19" s="42"/>
      <c r="Q19" s="42"/>
      <c r="R19" s="42"/>
      <c r="S19" s="42"/>
      <c r="T19" s="42"/>
      <c r="U19" s="42">
        <f>SUM(U17:U18)</f>
        <v>183920</v>
      </c>
    </row>
    <row r="20" spans="1:21" ht="26.25" customHeight="1" x14ac:dyDescent="0.25">
      <c r="A20" s="75" t="s">
        <v>43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43"/>
      <c r="N20" s="44"/>
      <c r="O20" s="45"/>
      <c r="P20" s="44"/>
      <c r="Q20" s="44"/>
      <c r="R20" s="46">
        <f>SUM(R17:R18)</f>
        <v>184239.9973333333</v>
      </c>
      <c r="S20" s="47"/>
      <c r="T20" s="47"/>
      <c r="U20" s="48">
        <f>SUM(U17:U18)</f>
        <v>183920</v>
      </c>
    </row>
    <row r="21" spans="1:21" ht="26.25" customHeight="1" x14ac:dyDescent="0.25">
      <c r="A21" s="77" t="s">
        <v>44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3"/>
      <c r="T21" s="3"/>
      <c r="U21" s="3"/>
    </row>
    <row r="22" spans="1:21" x14ac:dyDescent="0.25">
      <c r="A22" s="78" t="s">
        <v>51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49"/>
      <c r="T22" s="49"/>
      <c r="U22" s="49"/>
    </row>
  </sheetData>
  <mergeCells count="30">
    <mergeCell ref="A22:R22"/>
    <mergeCell ref="A13:B13"/>
    <mergeCell ref="C13:R13"/>
    <mergeCell ref="A14:A15"/>
    <mergeCell ref="B14:B15"/>
    <mergeCell ref="C14:G14"/>
    <mergeCell ref="H14:H15"/>
    <mergeCell ref="J14:J15"/>
    <mergeCell ref="K14:M14"/>
    <mergeCell ref="A10:B10"/>
    <mergeCell ref="C10:R10"/>
    <mergeCell ref="S16:U16"/>
    <mergeCell ref="A20:L20"/>
    <mergeCell ref="A21:R21"/>
    <mergeCell ref="A11:R11"/>
    <mergeCell ref="A12:R12"/>
    <mergeCell ref="A1:R1"/>
    <mergeCell ref="A2:G2"/>
    <mergeCell ref="H2:M2"/>
    <mergeCell ref="N2:R2"/>
    <mergeCell ref="A3:G7"/>
    <mergeCell ref="H3:M3"/>
    <mergeCell ref="N3:R7"/>
    <mergeCell ref="H4:M4"/>
    <mergeCell ref="H5:M5"/>
    <mergeCell ref="H6:M6"/>
    <mergeCell ref="H7:M7"/>
    <mergeCell ref="A8:M8"/>
    <mergeCell ref="N8:R8"/>
    <mergeCell ref="A9:R9"/>
  </mergeCells>
  <phoneticPr fontId="15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Brusova</dc:creator>
  <cp:lastModifiedBy>Brusova</cp:lastModifiedBy>
  <dcterms:created xsi:type="dcterms:W3CDTF">2025-06-16T13:38:02Z</dcterms:created>
  <dcterms:modified xsi:type="dcterms:W3CDTF">2026-05-07T12:56:37Z</dcterms:modified>
</cp:coreProperties>
</file>