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59\МАЙ\Заправка картриджи\"/>
    </mc:Choice>
  </mc:AlternateContent>
  <bookViews>
    <workbookView xWindow="0" yWindow="0" windowWidth="23040" windowHeight="9390" tabRatio="875"/>
  </bookViews>
  <sheets>
    <sheet name="1" sheetId="25" r:id="rId1"/>
  </sheets>
  <definedNames>
    <definedName name="_xlnm._FilterDatabase" localSheetId="0" hidden="1">'1'!$A$8:$P$22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25" l="1"/>
  <c r="R18" i="25" s="1"/>
  <c r="L18" i="25"/>
  <c r="K18" i="25"/>
  <c r="O18" i="25" s="1"/>
  <c r="P18" i="25" s="1"/>
  <c r="Q17" i="25"/>
  <c r="R17" i="25" s="1"/>
  <c r="L17" i="25"/>
  <c r="K17" i="25"/>
  <c r="O17" i="25" s="1"/>
  <c r="P17" i="25" s="1"/>
  <c r="M18" i="25" l="1"/>
  <c r="M17" i="25"/>
  <c r="Q16" i="25" l="1"/>
  <c r="R16" i="25" s="1"/>
  <c r="L16" i="25"/>
  <c r="K16" i="25"/>
  <c r="O16" i="25" s="1"/>
  <c r="P16" i="25" s="1"/>
  <c r="R15" i="25"/>
  <c r="L15" i="25"/>
  <c r="K15" i="25"/>
  <c r="O15" i="25" s="1"/>
  <c r="P15" i="25" s="1"/>
  <c r="R14" i="25"/>
  <c r="L14" i="25"/>
  <c r="K14" i="25"/>
  <c r="O14" i="25" s="1"/>
  <c r="P14" i="25" s="1"/>
  <c r="Q13" i="25"/>
  <c r="R13" i="25" s="1"/>
  <c r="L13" i="25"/>
  <c r="K13" i="25"/>
  <c r="O13" i="25" s="1"/>
  <c r="P13" i="25" s="1"/>
  <c r="Q12" i="25"/>
  <c r="R12" i="25" s="1"/>
  <c r="L12" i="25"/>
  <c r="K12" i="25"/>
  <c r="O12" i="25" s="1"/>
  <c r="P12" i="25" s="1"/>
  <c r="R11" i="25"/>
  <c r="L11" i="25"/>
  <c r="K11" i="25"/>
  <c r="O11" i="25" s="1"/>
  <c r="P11" i="25" s="1"/>
  <c r="Q10" i="25"/>
  <c r="R10" i="25" s="1"/>
  <c r="L10" i="25"/>
  <c r="K10" i="25"/>
  <c r="O10" i="25" s="1"/>
  <c r="P10" i="25" s="1"/>
  <c r="Q9" i="25"/>
  <c r="R9" i="25" s="1"/>
  <c r="L9" i="25"/>
  <c r="K9" i="25"/>
  <c r="O9" i="25" s="1"/>
  <c r="P9" i="25" s="1"/>
  <c r="R19" i="25" l="1"/>
  <c r="M15" i="25"/>
  <c r="P19" i="25"/>
  <c r="M11" i="25"/>
  <c r="M12" i="25"/>
  <c r="M13" i="25"/>
  <c r="M16" i="25"/>
  <c r="M10" i="25"/>
  <c r="M9" i="25"/>
  <c r="M14" i="25"/>
</calcChain>
</file>

<file path=xl/sharedStrings.xml><?xml version="1.0" encoding="utf-8"?>
<sst xmlns="http://schemas.openxmlformats.org/spreadsheetml/2006/main" count="74" uniqueCount="46">
  <si>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</si>
  <si>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</si>
  <si>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</si>
  <si>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</si>
  <si>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</si>
  <si>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</si>
  <si>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</si>
  <si>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</si>
  <si>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</si>
  <si>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</si>
  <si>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>16=14*15</t>
  </si>
  <si>
    <t xml:space="preserve">Итого по ОУ </t>
  </si>
  <si>
    <t>(расшифровка подписи)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</si>
  <si>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>сопоставимых рыночных цен (анализа рынка)</t>
    </r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</si>
  <si>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</si>
  <si>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</si>
  <si>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</si>
  <si>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</si>
  <si>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</si>
  <si>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Специалист по закупкам</t>
  </si>
  <si>
    <t>Адрес  ОУ</t>
  </si>
  <si>
    <t>Наименование товаров, работ, услуг</t>
  </si>
  <si>
    <t>Наименьшая цена, руб.</t>
  </si>
  <si>
    <t>18=17*14</t>
  </si>
  <si>
    <t>ШТ</t>
  </si>
  <si>
    <t>Оказание услуг по заправке и восстановлению картриджей в 2026 году</t>
  </si>
  <si>
    <t>Оказание услуг по заправке и восстановлению картриджей</t>
  </si>
  <si>
    <t>Заправка черного картриджа Pantum PC211 (МФУ лазерный Pantum M6500 )</t>
  </si>
  <si>
    <t>Заправка черного картриджа Pantum PC211 (МФУ лазерный Pantum M6500W)</t>
  </si>
  <si>
    <t>Заправка черного картриджа LaserJet 335 (МФУ HP LaserJet Pro M443nda)</t>
  </si>
  <si>
    <t xml:space="preserve"> Заправка черного картриджа AOEM-TN-3480 (BROTHER Mfc-l5700dn)</t>
  </si>
  <si>
    <t>Восстановление блока фотобаорабанаAOEM-TN-3480 (BROTHER Mfc-l5700dn)</t>
  </si>
  <si>
    <t xml:space="preserve"> Заправка черного картриджа CF218A (HP Laser Jet Pro M132a)</t>
  </si>
  <si>
    <t xml:space="preserve"> Заправка черного картриджа scx-d4200aт (Samsung SCX-4220)</t>
  </si>
  <si>
    <t xml:space="preserve">  Заправка черного картриджа HP44А (HP Laser Jet  M28a)</t>
  </si>
  <si>
    <t>Восстановление блока фотобаорабана Pantum pc-211ev (МФУ лазерный Pantum M6550NW )</t>
  </si>
  <si>
    <t>Борисова О.А.</t>
  </si>
  <si>
    <t>Дата подготовки обоснования: 30.04.2026</t>
  </si>
  <si>
    <t>Государственное бюджетное дошкольное образовательное учреждение детский сад № 59 Калининского района Санкт - Петербурга.</t>
  </si>
  <si>
    <t>195276, г. Санкт-Петербург, ул. Демьяна Бедного, д. 30, к.7, литер А</t>
  </si>
  <si>
    <t>Средняя цена с учетом индекса потребительских цен на 2026 год (руб/мес)</t>
  </si>
  <si>
    <t>95.11.10.130</t>
  </si>
  <si>
    <t>ОКПД 2</t>
  </si>
  <si>
    <t>Заправка черного картриджа -чип Pantum pc-211ev (МФУ лазерный Pantum M6550NW )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</si>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</sst>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4" fillId="0" borderId="5" xfId="0" applyFont="1" applyFill="1" applyBorder="1" applyAlignment="1">
      <alignment horizontal="center" vertical="center" wrapText="1" shrinkToFit="1"/>
    </xf>
    <xf numFmtId="9" fontId="4" fillId="0" borderId="5" xfId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/>
    </xf>
    <xf numFmtId="9" fontId="7" fillId="0" borderId="5" xfId="1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2" borderId="5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/>
    </xf>
    <xf numFmtId="0" fontId="0" fillId="0" borderId="5" xfId="0" applyFill="1" applyBorder="1"/>
    <xf numFmtId="0" fontId="10" fillId="0" borderId="5" xfId="0" applyFont="1" applyBorder="1"/>
    <xf numFmtId="0" fontId="2" fillId="0" borderId="0" xfId="0" applyFont="1" applyFill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6" fillId="0" borderId="7" xfId="2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</cellXfs>
  <cellStyles count="4">
    <cellStyle name="Обычный" xfId="0" builtinId="0"/>
    <cellStyle name="Обычный 2" xfId="2"/>
    <cellStyle name="Процентный 2" xfId="1"/>
    <cellStyle name="Процентный 3" xfId="3"/>
  </cellStyles>
  <dxfs count="23"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tabSelected="1" topLeftCell="B10" zoomScale="85" zoomScaleNormal="85" workbookViewId="0">
      <selection activeCell="G30" sqref="G30"/>
    </sheetView>
  </sheetViews>
  <sheetFormatPr defaultColWidth="8.85546875" defaultRowHeight="15" x14ac:dyDescent="0.25"/>
  <cols>
    <col min="1" max="1" width="8.85546875" style="4"/>
    <col min="2" max="2" width="24" style="4" customWidth="1"/>
    <col min="3" max="3" width="27.42578125" style="4" customWidth="1"/>
    <col min="4" max="4" width="28.42578125" style="4" customWidth="1"/>
    <col min="5" max="5" width="8.85546875" style="4"/>
    <col min="6" max="7" width="10.7109375" style="4" bestFit="1" customWidth="1"/>
    <col min="8" max="8" width="12.85546875" style="4" bestFit="1" customWidth="1"/>
    <col min="9" max="10" width="9.28515625" style="4" bestFit="1" customWidth="1"/>
    <col min="11" max="11" width="14.7109375" style="4" bestFit="1" customWidth="1"/>
    <col min="12" max="13" width="8.85546875" style="4"/>
    <col min="14" max="14" width="10.28515625" style="4" customWidth="1"/>
    <col min="15" max="15" width="12.5703125" style="4" bestFit="1" customWidth="1"/>
    <col min="16" max="16" width="10.28515625" style="4" customWidth="1"/>
    <col min="17" max="17" width="10.7109375" style="4" customWidth="1"/>
    <col min="18" max="18" width="11.7109375" style="4" bestFit="1" customWidth="1"/>
    <col min="19" max="19" width="11.5703125" style="4" customWidth="1"/>
    <col min="20" max="16384" width="8.85546875" style="4"/>
  </cols>
  <sheetData>
    <row r="1" spans="1:19" x14ac:dyDescent="0.25">
      <c r="A1" s="47" t="s">
        <v>25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9" x14ac:dyDescent="0.25">
      <c r="A2" s="5"/>
      <c r="B2" s="6"/>
      <c r="C2" s="7"/>
      <c r="D2" s="7"/>
      <c r="E2" s="8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x14ac:dyDescent="0.25">
      <c r="A3" s="48" t="s">
        <v>38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19" x14ac:dyDescent="0.2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9" x14ac:dyDescent="0.25">
      <c r="A5" s="50" t="s">
        <v>13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</row>
    <row r="6" spans="1:19" x14ac:dyDescent="0.25">
      <c r="A6" s="44" t="s">
        <v>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6"/>
    </row>
    <row r="7" spans="1:19" s="35" customFormat="1" ht="84" x14ac:dyDescent="0.2">
      <c r="A7" s="30" t="s">
        <v>2</v>
      </c>
      <c r="B7" s="31" t="s">
        <v>20</v>
      </c>
      <c r="C7" s="32" t="s">
        <v>21</v>
      </c>
      <c r="D7" s="31" t="s">
        <v>4</v>
      </c>
      <c r="E7" s="31" t="s">
        <v>3</v>
      </c>
      <c r="F7" s="31" t="s">
        <v>14</v>
      </c>
      <c r="G7" s="31" t="s">
        <v>15</v>
      </c>
      <c r="H7" s="31" t="s">
        <v>16</v>
      </c>
      <c r="I7" s="31" t="s">
        <v>17</v>
      </c>
      <c r="J7" s="31" t="s">
        <v>18</v>
      </c>
      <c r="K7" s="31" t="s">
        <v>5</v>
      </c>
      <c r="L7" s="33" t="s">
        <v>6</v>
      </c>
      <c r="M7" s="34" t="s">
        <v>7</v>
      </c>
      <c r="N7" s="31" t="s">
        <v>8</v>
      </c>
      <c r="O7" s="31" t="s">
        <v>40</v>
      </c>
      <c r="P7" s="31" t="s">
        <v>9</v>
      </c>
      <c r="Q7" s="36" t="s">
        <v>22</v>
      </c>
      <c r="R7" s="36" t="s">
        <v>9</v>
      </c>
      <c r="S7" s="40" t="s">
        <v>42</v>
      </c>
    </row>
    <row r="8" spans="1:19" x14ac:dyDescent="0.25">
      <c r="A8" s="9">
        <v>1</v>
      </c>
      <c r="B8" s="1">
        <v>2</v>
      </c>
      <c r="C8" s="9">
        <v>3</v>
      </c>
      <c r="D8" s="1">
        <v>4</v>
      </c>
      <c r="E8" s="9">
        <v>5</v>
      </c>
      <c r="F8" s="1">
        <v>6</v>
      </c>
      <c r="G8" s="9">
        <v>7</v>
      </c>
      <c r="H8" s="1">
        <v>8</v>
      </c>
      <c r="I8" s="9">
        <v>9</v>
      </c>
      <c r="J8" s="1">
        <v>10</v>
      </c>
      <c r="K8" s="9">
        <v>11</v>
      </c>
      <c r="L8" s="1">
        <v>12</v>
      </c>
      <c r="M8" s="9">
        <v>13</v>
      </c>
      <c r="N8" s="1">
        <v>14</v>
      </c>
      <c r="O8" s="9">
        <v>15</v>
      </c>
      <c r="P8" s="9" t="s">
        <v>10</v>
      </c>
      <c r="Q8" s="37">
        <v>17</v>
      </c>
      <c r="R8" s="37" t="s">
        <v>23</v>
      </c>
      <c r="S8" s="41"/>
    </row>
    <row r="9" spans="1:19" ht="53.45" customHeight="1" x14ac:dyDescent="0.25">
      <c r="A9" s="10">
        <v>1</v>
      </c>
      <c r="B9" s="51" t="s">
        <v>39</v>
      </c>
      <c r="C9" s="11" t="s">
        <v>26</v>
      </c>
      <c r="D9" s="11" t="s">
        <v>27</v>
      </c>
      <c r="E9" s="10" t="s">
        <v>24</v>
      </c>
      <c r="F9" s="12">
        <v>600</v>
      </c>
      <c r="G9" s="12">
        <v>720</v>
      </c>
      <c r="H9" s="12">
        <v>800</v>
      </c>
      <c r="I9" s="12"/>
      <c r="J9" s="12"/>
      <c r="K9" s="13">
        <f t="shared" ref="K9:K18" si="0">IF((F9+G9+H9+I9+J9)&gt;0,AVERAGE(F9:J9),0)</f>
        <v>706.66666666666663</v>
      </c>
      <c r="L9" s="12">
        <f t="shared" ref="L9:L18" si="1">STDEV(F9:J9)</f>
        <v>100.66445913694352</v>
      </c>
      <c r="M9" s="2">
        <f t="shared" ref="M9:M18" si="2">L9/K9</f>
        <v>0.14244970632586348</v>
      </c>
      <c r="N9" s="14">
        <v>10</v>
      </c>
      <c r="O9" s="15">
        <f t="shared" ref="O9:O16" si="3">ROUND(K9,2)</f>
        <v>706.67</v>
      </c>
      <c r="P9" s="15">
        <f t="shared" ref="P9:P16" si="4">ROUND((N9*O9),2)</f>
        <v>7066.7</v>
      </c>
      <c r="Q9" s="38">
        <f t="shared" ref="Q9:Q16" si="5">MIN(F9:J9)</f>
        <v>600</v>
      </c>
      <c r="R9" s="38">
        <f t="shared" ref="R9:R16" si="6">Q9*N9</f>
        <v>6000</v>
      </c>
      <c r="S9" s="42" t="s">
        <v>41</v>
      </c>
    </row>
    <row r="10" spans="1:19" ht="53.45" customHeight="1" x14ac:dyDescent="0.25">
      <c r="A10" s="10">
        <v>2</v>
      </c>
      <c r="B10" s="52"/>
      <c r="C10" s="11" t="s">
        <v>26</v>
      </c>
      <c r="D10" s="11" t="s">
        <v>28</v>
      </c>
      <c r="E10" s="10" t="s">
        <v>24</v>
      </c>
      <c r="F10" s="12">
        <v>600</v>
      </c>
      <c r="G10" s="12">
        <v>720</v>
      </c>
      <c r="H10" s="12">
        <v>800</v>
      </c>
      <c r="I10" s="12"/>
      <c r="J10" s="12"/>
      <c r="K10" s="13">
        <f t="shared" si="0"/>
        <v>706.66666666666663</v>
      </c>
      <c r="L10" s="12">
        <f t="shared" si="1"/>
        <v>100.66445913694352</v>
      </c>
      <c r="M10" s="2">
        <f t="shared" si="2"/>
        <v>0.14244970632586348</v>
      </c>
      <c r="N10" s="14">
        <v>10</v>
      </c>
      <c r="O10" s="15">
        <f t="shared" si="3"/>
        <v>706.67</v>
      </c>
      <c r="P10" s="15">
        <f t="shared" si="4"/>
        <v>7066.7</v>
      </c>
      <c r="Q10" s="38">
        <f t="shared" si="5"/>
        <v>600</v>
      </c>
      <c r="R10" s="38">
        <f t="shared" si="6"/>
        <v>6000</v>
      </c>
      <c r="S10" s="42" t="s">
        <v>41</v>
      </c>
    </row>
    <row r="11" spans="1:19" ht="53.45" customHeight="1" x14ac:dyDescent="0.25">
      <c r="A11" s="10">
        <v>3</v>
      </c>
      <c r="B11" s="52"/>
      <c r="C11" s="11" t="s">
        <v>26</v>
      </c>
      <c r="D11" s="11" t="s">
        <v>29</v>
      </c>
      <c r="E11" s="10" t="s">
        <v>24</v>
      </c>
      <c r="F11" s="12">
        <v>800</v>
      </c>
      <c r="G11" s="12">
        <v>720</v>
      </c>
      <c r="H11" s="12">
        <v>800</v>
      </c>
      <c r="I11" s="12"/>
      <c r="J11" s="12"/>
      <c r="K11" s="13">
        <f t="shared" si="0"/>
        <v>773.33333333333337</v>
      </c>
      <c r="L11" s="12">
        <f t="shared" si="1"/>
        <v>46.188021535170058</v>
      </c>
      <c r="M11" s="2">
        <f t="shared" si="2"/>
        <v>5.9725889916168173E-2</v>
      </c>
      <c r="N11" s="14">
        <v>6</v>
      </c>
      <c r="O11" s="15">
        <f t="shared" si="3"/>
        <v>773.33</v>
      </c>
      <c r="P11" s="15">
        <f t="shared" si="4"/>
        <v>4639.9799999999996</v>
      </c>
      <c r="Q11" s="38">
        <v>800</v>
      </c>
      <c r="R11" s="38">
        <f t="shared" si="6"/>
        <v>4800</v>
      </c>
      <c r="S11" s="42" t="s">
        <v>41</v>
      </c>
    </row>
    <row r="12" spans="1:19" ht="53.45" customHeight="1" x14ac:dyDescent="0.25">
      <c r="A12" s="10">
        <v>4</v>
      </c>
      <c r="B12" s="52"/>
      <c r="C12" s="11" t="s">
        <v>26</v>
      </c>
      <c r="D12" s="11" t="s">
        <v>43</v>
      </c>
      <c r="E12" s="10" t="s">
        <v>24</v>
      </c>
      <c r="F12" s="12">
        <v>600</v>
      </c>
      <c r="G12" s="12">
        <v>720</v>
      </c>
      <c r="H12" s="12">
        <v>800</v>
      </c>
      <c r="I12" s="12"/>
      <c r="J12" s="12"/>
      <c r="K12" s="13">
        <f t="shared" si="0"/>
        <v>706.66666666666663</v>
      </c>
      <c r="L12" s="12">
        <f t="shared" si="1"/>
        <v>100.66445913694352</v>
      </c>
      <c r="M12" s="2">
        <f t="shared" si="2"/>
        <v>0.14244970632586348</v>
      </c>
      <c r="N12" s="14">
        <v>4</v>
      </c>
      <c r="O12" s="15">
        <f t="shared" si="3"/>
        <v>706.67</v>
      </c>
      <c r="P12" s="15">
        <f t="shared" si="4"/>
        <v>2826.68</v>
      </c>
      <c r="Q12" s="38">
        <f t="shared" si="5"/>
        <v>600</v>
      </c>
      <c r="R12" s="38">
        <f t="shared" si="6"/>
        <v>2400</v>
      </c>
      <c r="S12" s="42" t="s">
        <v>41</v>
      </c>
    </row>
    <row r="13" spans="1:19" ht="58.5" customHeight="1" x14ac:dyDescent="0.25">
      <c r="A13" s="10">
        <v>5</v>
      </c>
      <c r="B13" s="52"/>
      <c r="C13" s="11" t="s">
        <v>26</v>
      </c>
      <c r="D13" s="11" t="s">
        <v>35</v>
      </c>
      <c r="E13" s="10" t="s">
        <v>24</v>
      </c>
      <c r="F13" s="12">
        <v>900</v>
      </c>
      <c r="G13" s="12">
        <v>950</v>
      </c>
      <c r="H13" s="12">
        <v>1200</v>
      </c>
      <c r="I13" s="12"/>
      <c r="J13" s="12"/>
      <c r="K13" s="13">
        <f t="shared" si="0"/>
        <v>1016.6666666666666</v>
      </c>
      <c r="L13" s="12">
        <f t="shared" si="1"/>
        <v>160.72751268321568</v>
      </c>
      <c r="M13" s="2">
        <f t="shared" si="2"/>
        <v>0.15809263542611379</v>
      </c>
      <c r="N13" s="14">
        <v>1</v>
      </c>
      <c r="O13" s="15">
        <f t="shared" si="3"/>
        <v>1016.67</v>
      </c>
      <c r="P13" s="15">
        <f t="shared" si="4"/>
        <v>1016.67</v>
      </c>
      <c r="Q13" s="38">
        <f t="shared" si="5"/>
        <v>900</v>
      </c>
      <c r="R13" s="38">
        <f t="shared" si="6"/>
        <v>900</v>
      </c>
      <c r="S13" s="42" t="s">
        <v>41</v>
      </c>
    </row>
    <row r="14" spans="1:19" ht="53.45" customHeight="1" x14ac:dyDescent="0.25">
      <c r="A14" s="10">
        <v>6</v>
      </c>
      <c r="B14" s="52"/>
      <c r="C14" s="11" t="s">
        <v>26</v>
      </c>
      <c r="D14" s="11" t="s">
        <v>30</v>
      </c>
      <c r="E14" s="10" t="s">
        <v>24</v>
      </c>
      <c r="F14" s="12">
        <v>900</v>
      </c>
      <c r="G14" s="12">
        <v>720</v>
      </c>
      <c r="H14" s="12">
        <v>800</v>
      </c>
      <c r="I14" s="12"/>
      <c r="J14" s="12"/>
      <c r="K14" s="13">
        <f t="shared" si="0"/>
        <v>806.66666666666663</v>
      </c>
      <c r="L14" s="12">
        <f t="shared" si="1"/>
        <v>90.184995056457879</v>
      </c>
      <c r="M14" s="2">
        <f t="shared" si="2"/>
        <v>0.11179958064850151</v>
      </c>
      <c r="N14" s="14">
        <v>6</v>
      </c>
      <c r="O14" s="15">
        <f t="shared" si="3"/>
        <v>806.67</v>
      </c>
      <c r="P14" s="15">
        <f t="shared" si="4"/>
        <v>4840.0200000000004</v>
      </c>
      <c r="Q14" s="38">
        <v>900</v>
      </c>
      <c r="R14" s="38">
        <f t="shared" si="6"/>
        <v>5400</v>
      </c>
      <c r="S14" s="42" t="s">
        <v>41</v>
      </c>
    </row>
    <row r="15" spans="1:19" ht="53.45" customHeight="1" x14ac:dyDescent="0.25">
      <c r="A15" s="10">
        <v>7</v>
      </c>
      <c r="B15" s="52"/>
      <c r="C15" s="11" t="s">
        <v>26</v>
      </c>
      <c r="D15" s="11" t="s">
        <v>31</v>
      </c>
      <c r="E15" s="10" t="s">
        <v>24</v>
      </c>
      <c r="F15" s="12">
        <v>900</v>
      </c>
      <c r="G15" s="12">
        <v>850</v>
      </c>
      <c r="H15" s="12">
        <v>1000</v>
      </c>
      <c r="I15" s="12"/>
      <c r="J15" s="12"/>
      <c r="K15" s="13">
        <f t="shared" si="0"/>
        <v>916.66666666666663</v>
      </c>
      <c r="L15" s="12">
        <f t="shared" si="1"/>
        <v>76.376261582597337</v>
      </c>
      <c r="M15" s="2">
        <f t="shared" si="2"/>
        <v>8.3319558090106188E-2</v>
      </c>
      <c r="N15" s="14">
        <v>1</v>
      </c>
      <c r="O15" s="15">
        <f t="shared" si="3"/>
        <v>916.67</v>
      </c>
      <c r="P15" s="15">
        <f t="shared" si="4"/>
        <v>916.67</v>
      </c>
      <c r="Q15" s="38">
        <v>900</v>
      </c>
      <c r="R15" s="38">
        <f t="shared" si="6"/>
        <v>900</v>
      </c>
      <c r="S15" s="42" t="s">
        <v>41</v>
      </c>
    </row>
    <row r="16" spans="1:19" ht="45" x14ac:dyDescent="0.25">
      <c r="A16" s="10">
        <v>8</v>
      </c>
      <c r="B16" s="52"/>
      <c r="C16" s="11" t="s">
        <v>26</v>
      </c>
      <c r="D16" s="11" t="s">
        <v>32</v>
      </c>
      <c r="E16" s="10" t="s">
        <v>24</v>
      </c>
      <c r="F16" s="12">
        <v>480</v>
      </c>
      <c r="G16" s="12">
        <v>520</v>
      </c>
      <c r="H16" s="12">
        <v>700</v>
      </c>
      <c r="I16" s="12"/>
      <c r="J16" s="12"/>
      <c r="K16" s="13">
        <f t="shared" si="0"/>
        <v>566.66666666666663</v>
      </c>
      <c r="L16" s="12">
        <f t="shared" si="1"/>
        <v>117.18930554164622</v>
      </c>
      <c r="M16" s="2">
        <f t="shared" si="2"/>
        <v>0.20680465683819924</v>
      </c>
      <c r="N16" s="14">
        <v>2</v>
      </c>
      <c r="O16" s="15">
        <f t="shared" si="3"/>
        <v>566.66999999999996</v>
      </c>
      <c r="P16" s="15">
        <f t="shared" si="4"/>
        <v>1133.3399999999999</v>
      </c>
      <c r="Q16" s="38">
        <f t="shared" si="5"/>
        <v>480</v>
      </c>
      <c r="R16" s="38">
        <f t="shared" si="6"/>
        <v>960</v>
      </c>
      <c r="S16" s="42" t="s">
        <v>41</v>
      </c>
    </row>
    <row r="17" spans="1:19" ht="53.45" customHeight="1" x14ac:dyDescent="0.25">
      <c r="A17" s="10">
        <v>9</v>
      </c>
      <c r="B17" s="52"/>
      <c r="C17" s="11" t="s">
        <v>26</v>
      </c>
      <c r="D17" s="11" t="s">
        <v>33</v>
      </c>
      <c r="E17" s="10" t="s">
        <v>24</v>
      </c>
      <c r="F17" s="12">
        <v>600</v>
      </c>
      <c r="G17" s="12">
        <v>720</v>
      </c>
      <c r="H17" s="12">
        <v>800</v>
      </c>
      <c r="I17" s="12"/>
      <c r="J17" s="12"/>
      <c r="K17" s="13">
        <f t="shared" si="0"/>
        <v>706.66666666666663</v>
      </c>
      <c r="L17" s="12">
        <f t="shared" si="1"/>
        <v>100.66445913694352</v>
      </c>
      <c r="M17" s="2">
        <f t="shared" si="2"/>
        <v>0.14244970632586348</v>
      </c>
      <c r="N17" s="14">
        <v>1</v>
      </c>
      <c r="O17" s="15">
        <f t="shared" ref="O17:O18" si="7">ROUND(K17,2)</f>
        <v>706.67</v>
      </c>
      <c r="P17" s="15">
        <f t="shared" ref="P17:P18" si="8">ROUND((N17*O17),2)</f>
        <v>706.67</v>
      </c>
      <c r="Q17" s="38">
        <f t="shared" ref="Q17:Q18" si="9">MIN(F17:J17)</f>
        <v>600</v>
      </c>
      <c r="R17" s="38">
        <f t="shared" ref="R17:R18" si="10">Q17*N17</f>
        <v>600</v>
      </c>
      <c r="S17" s="42" t="s">
        <v>41</v>
      </c>
    </row>
    <row r="18" spans="1:19" ht="53.45" customHeight="1" x14ac:dyDescent="0.25">
      <c r="A18" s="10">
        <v>10</v>
      </c>
      <c r="B18" s="53"/>
      <c r="C18" s="11" t="s">
        <v>26</v>
      </c>
      <c r="D18" s="11" t="s">
        <v>34</v>
      </c>
      <c r="E18" s="10" t="s">
        <v>24</v>
      </c>
      <c r="F18" s="12">
        <v>490</v>
      </c>
      <c r="G18" s="12">
        <v>520</v>
      </c>
      <c r="H18" s="12">
        <v>700</v>
      </c>
      <c r="I18" s="12"/>
      <c r="J18" s="12"/>
      <c r="K18" s="13">
        <f t="shared" si="0"/>
        <v>570</v>
      </c>
      <c r="L18" s="12">
        <f t="shared" si="1"/>
        <v>113.57816691600547</v>
      </c>
      <c r="M18" s="2">
        <f t="shared" si="2"/>
        <v>0.19925994195790434</v>
      </c>
      <c r="N18" s="14">
        <v>1</v>
      </c>
      <c r="O18" s="15">
        <f t="shared" si="7"/>
        <v>570</v>
      </c>
      <c r="P18" s="15">
        <f t="shared" si="8"/>
        <v>570</v>
      </c>
      <c r="Q18" s="38">
        <f t="shared" si="9"/>
        <v>490</v>
      </c>
      <c r="R18" s="38">
        <f t="shared" si="10"/>
        <v>490</v>
      </c>
      <c r="S18" s="42" t="s">
        <v>41</v>
      </c>
    </row>
    <row r="19" spans="1:19" x14ac:dyDescent="0.25">
      <c r="A19" s="10"/>
      <c r="B19" s="14"/>
      <c r="C19" s="16" t="s">
        <v>11</v>
      </c>
      <c r="D19" s="16"/>
      <c r="E19" s="17"/>
      <c r="F19" s="18"/>
      <c r="G19" s="17"/>
      <c r="H19" s="17"/>
      <c r="I19" s="17"/>
      <c r="J19" s="17"/>
      <c r="K19" s="17"/>
      <c r="L19" s="17"/>
      <c r="M19" s="17"/>
      <c r="N19" s="17"/>
      <c r="O19" s="3"/>
      <c r="P19" s="3">
        <f>SUM(P9:P18)</f>
        <v>30783.429999999993</v>
      </c>
      <c r="Q19" s="39"/>
      <c r="R19" s="39">
        <f>SUM(R9:R18)</f>
        <v>28450</v>
      </c>
    </row>
    <row r="20" spans="1:19" x14ac:dyDescent="0.25">
      <c r="A20" s="19"/>
      <c r="B20" s="20"/>
      <c r="C20" s="21"/>
      <c r="D20" s="21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9" ht="14.45" customHeight="1" x14ac:dyDescent="0.25">
      <c r="A21" s="43" t="s">
        <v>37</v>
      </c>
      <c r="B21" s="43"/>
      <c r="C21" s="43"/>
      <c r="D21" s="22"/>
      <c r="E21" s="23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5"/>
    </row>
    <row r="22" spans="1:19" x14ac:dyDescent="0.25">
      <c r="A22" s="21"/>
      <c r="B22" s="24"/>
      <c r="C22" s="21" t="s">
        <v>44</v>
      </c>
      <c r="D22" s="21"/>
      <c r="E22" s="21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9" x14ac:dyDescent="0.25">
      <c r="A23" s="21"/>
      <c r="B23" s="24"/>
      <c r="C23" s="19" t="s">
        <v>45</v>
      </c>
      <c r="D23" s="21"/>
      <c r="E23" s="21"/>
      <c r="F23" s="19"/>
      <c r="G23" s="19"/>
      <c r="I23" s="19"/>
      <c r="J23" s="19"/>
      <c r="K23" s="19"/>
      <c r="L23" s="19"/>
      <c r="M23" s="19"/>
      <c r="N23" s="19"/>
      <c r="O23" s="19"/>
      <c r="P23" s="19"/>
    </row>
    <row r="24" spans="1:19" ht="14.45" customHeight="1" x14ac:dyDescent="0.25">
      <c r="A24" s="43" t="s">
        <v>19</v>
      </c>
      <c r="B24" s="43"/>
      <c r="C24" s="27" t="s">
        <v>36</v>
      </c>
      <c r="D24" s="23"/>
      <c r="F24" s="26"/>
      <c r="G24" s="26"/>
      <c r="H24" s="26"/>
      <c r="M24" s="19"/>
      <c r="N24" s="19"/>
      <c r="O24" s="19"/>
      <c r="P24" s="19"/>
    </row>
    <row r="25" spans="1:19" x14ac:dyDescent="0.25">
      <c r="A25" s="21"/>
      <c r="B25" s="24"/>
      <c r="C25" s="28" t="s">
        <v>12</v>
      </c>
      <c r="D25" s="21"/>
      <c r="F25" s="26"/>
      <c r="G25" s="26"/>
      <c r="H25" s="26"/>
      <c r="M25" s="19"/>
      <c r="N25" s="19"/>
      <c r="O25" s="19"/>
      <c r="P25" s="19"/>
    </row>
    <row r="26" spans="1:19" x14ac:dyDescent="0.25">
      <c r="C26" s="29"/>
    </row>
  </sheetData>
  <mergeCells count="8">
    <mergeCell ref="A24:B24"/>
    <mergeCell ref="A6:P6"/>
    <mergeCell ref="A1:P1"/>
    <mergeCell ref="A3:P3"/>
    <mergeCell ref="A4:P4"/>
    <mergeCell ref="A5:P5"/>
    <mergeCell ref="A21:C21"/>
    <mergeCell ref="B9:B18"/>
  </mergeCells>
  <conditionalFormatting sqref="I16">
    <cfRule type="cellIs" dxfId="22" priority="28" operator="equal">
      <formula>"-"</formula>
    </cfRule>
  </conditionalFormatting>
  <conditionalFormatting sqref="F14:H14 F16:H16">
    <cfRule type="cellIs" dxfId="21" priority="27" operator="equal">
      <formula>"-"</formula>
    </cfRule>
  </conditionalFormatting>
  <conditionalFormatting sqref="I13 I15">
    <cfRule type="cellIs" dxfId="20" priority="26" operator="equal">
      <formula>"-"</formula>
    </cfRule>
  </conditionalFormatting>
  <conditionalFormatting sqref="F13:H13 F15:H15">
    <cfRule type="cellIs" dxfId="19" priority="25" operator="equal">
      <formula>"-"</formula>
    </cfRule>
  </conditionalFormatting>
  <conditionalFormatting sqref="I14">
    <cfRule type="cellIs" dxfId="18" priority="24" operator="equal">
      <formula>"-"</formula>
    </cfRule>
  </conditionalFormatting>
  <conditionalFormatting sqref="F14:H14">
    <cfRule type="cellIs" dxfId="17" priority="23" operator="equal">
      <formula>"-"</formula>
    </cfRule>
  </conditionalFormatting>
  <conditionalFormatting sqref="I13">
    <cfRule type="cellIs" dxfId="16" priority="22" operator="equal">
      <formula>"-"</formula>
    </cfRule>
  </conditionalFormatting>
  <conditionalFormatting sqref="F13:H13">
    <cfRule type="cellIs" dxfId="15" priority="21" operator="equal">
      <formula>"-"</formula>
    </cfRule>
  </conditionalFormatting>
  <conditionalFormatting sqref="I12">
    <cfRule type="cellIs" dxfId="14" priority="20" operator="equal">
      <formula>"-"</formula>
    </cfRule>
  </conditionalFormatting>
  <conditionalFormatting sqref="F10:H10 F12:H12">
    <cfRule type="cellIs" dxfId="13" priority="19" operator="equal">
      <formula>"-"</formula>
    </cfRule>
  </conditionalFormatting>
  <conditionalFormatting sqref="I9 I11">
    <cfRule type="cellIs" dxfId="12" priority="18" operator="equal">
      <formula>"-"</formula>
    </cfRule>
  </conditionalFormatting>
  <conditionalFormatting sqref="F9:H9 F11:H11">
    <cfRule type="cellIs" dxfId="11" priority="17" operator="equal">
      <formula>"-"</formula>
    </cfRule>
  </conditionalFormatting>
  <conditionalFormatting sqref="I10">
    <cfRule type="cellIs" dxfId="10" priority="16" operator="equal">
      <formula>"-"</formula>
    </cfRule>
  </conditionalFormatting>
  <conditionalFormatting sqref="F10:H10">
    <cfRule type="cellIs" dxfId="9" priority="15" operator="equal">
      <formula>"-"</formula>
    </cfRule>
  </conditionalFormatting>
  <conditionalFormatting sqref="I9">
    <cfRule type="cellIs" dxfId="8" priority="14" operator="equal">
      <formula>"-"</formula>
    </cfRule>
  </conditionalFormatting>
  <conditionalFormatting sqref="F9:H9">
    <cfRule type="cellIs" dxfId="7" priority="13" operator="equal">
      <formula>"-"</formula>
    </cfRule>
  </conditionalFormatting>
  <conditionalFormatting sqref="F18:H18">
    <cfRule type="cellIs" dxfId="6" priority="11" operator="equal">
      <formula>"-"</formula>
    </cfRule>
  </conditionalFormatting>
  <conditionalFormatting sqref="I17">
    <cfRule type="cellIs" dxfId="5" priority="10" operator="equal">
      <formula>"-"</formula>
    </cfRule>
  </conditionalFormatting>
  <conditionalFormatting sqref="F17:H17">
    <cfRule type="cellIs" dxfId="4" priority="9" operator="equal">
      <formula>"-"</formula>
    </cfRule>
  </conditionalFormatting>
  <conditionalFormatting sqref="I18">
    <cfRule type="cellIs" dxfId="3" priority="8" operator="equal">
      <formula>"-"</formula>
    </cfRule>
  </conditionalFormatting>
  <conditionalFormatting sqref="F18:H18">
    <cfRule type="cellIs" dxfId="2" priority="7" operator="equal">
      <formula>"-"</formula>
    </cfRule>
  </conditionalFormatting>
  <conditionalFormatting sqref="I17">
    <cfRule type="cellIs" dxfId="1" priority="6" operator="equal">
      <formula>"-"</formula>
    </cfRule>
  </conditionalFormatting>
  <conditionalFormatting sqref="F17:H17">
    <cfRule type="cellIs" dxfId="0" priority="5" operator="equal">
      <formula>"-"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dou43</dc:creator>
  <cp:lastModifiedBy>Марат Ряшитович Тимкаев</cp:lastModifiedBy>
  <cp:lastPrinted>2026-05-08T10:44:58Z</cp:lastPrinted>
  <dcterms:created xsi:type="dcterms:W3CDTF">2019-02-25T09:02:07Z</dcterms:created>
  <dcterms:modified xsi:type="dcterms:W3CDTF">2026-05-08T11:22:07Z</dcterms:modified>
</cp:coreProperties>
</file>