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Контрактный управляющий\1ДДЮТ\2026\Сертификаты 2026\товары для реализации дополнительных образовательных программ (туристические, спортивные товары) 2026\"/>
    </mc:Choice>
  </mc:AlternateContent>
  <bookViews>
    <workbookView showVerticalScroll="0" xWindow="0" yWindow="0" windowWidth="23040" windowHeight="9384"/>
  </bookViews>
  <sheets>
    <sheet name="для извещения" sheetId="11" r:id="rId1"/>
  </sheets>
  <calcPr calcId="152511" fullPrecision="0"/>
</workbook>
</file>

<file path=xl/calcChain.xml><?xml version="1.0" encoding="utf-8"?>
<calcChain xmlns="http://schemas.openxmlformats.org/spreadsheetml/2006/main">
  <c r="U9" i="11" l="1"/>
  <c r="U10" i="11"/>
  <c r="U11" i="11"/>
  <c r="U12" i="11"/>
  <c r="U13" i="11"/>
  <c r="U14" i="11"/>
  <c r="U15" i="11"/>
  <c r="U16" i="11"/>
  <c r="T9" i="11"/>
  <c r="T10" i="11"/>
  <c r="T11" i="11"/>
  <c r="T12" i="11"/>
  <c r="T13" i="11"/>
  <c r="T14" i="11"/>
  <c r="T15" i="11"/>
  <c r="T16" i="11"/>
  <c r="S9" i="11"/>
  <c r="S10" i="11"/>
  <c r="S11" i="11"/>
  <c r="S12" i="11"/>
  <c r="S13" i="11"/>
  <c r="S14" i="11"/>
  <c r="S15" i="11"/>
  <c r="S16" i="11"/>
  <c r="H9" i="11" l="1"/>
  <c r="N9" i="11" s="1"/>
  <c r="K9" i="11"/>
  <c r="Q9" i="11" s="1"/>
  <c r="R9" i="11" s="1"/>
  <c r="L9" i="11"/>
  <c r="H10" i="11"/>
  <c r="N10" i="11" s="1"/>
  <c r="K10" i="11"/>
  <c r="Q10" i="11" s="1"/>
  <c r="R10" i="11" s="1"/>
  <c r="L10" i="11"/>
  <c r="H11" i="11"/>
  <c r="N11" i="11" s="1"/>
  <c r="K11" i="11"/>
  <c r="Q11" i="11" s="1"/>
  <c r="R11" i="11" s="1"/>
  <c r="L11" i="11"/>
  <c r="M11" i="11" s="1"/>
  <c r="H12" i="11"/>
  <c r="N12" i="11" s="1"/>
  <c r="K12" i="11"/>
  <c r="Q12" i="11" s="1"/>
  <c r="R12" i="11" s="1"/>
  <c r="L12" i="11"/>
  <c r="H13" i="11"/>
  <c r="N13" i="11" s="1"/>
  <c r="K13" i="11"/>
  <c r="L13" i="11"/>
  <c r="H14" i="11"/>
  <c r="N14" i="11" s="1"/>
  <c r="K14" i="11"/>
  <c r="Q14" i="11" s="1"/>
  <c r="R14" i="11" s="1"/>
  <c r="L14" i="11"/>
  <c r="H15" i="11"/>
  <c r="N15" i="11" s="1"/>
  <c r="K15" i="11"/>
  <c r="L15" i="11"/>
  <c r="H16" i="11"/>
  <c r="N16" i="11" s="1"/>
  <c r="K16" i="11"/>
  <c r="Q16" i="11" s="1"/>
  <c r="R16" i="11" s="1"/>
  <c r="L16" i="11"/>
  <c r="M16" i="11" l="1"/>
  <c r="M15" i="11"/>
  <c r="M13" i="11"/>
  <c r="M14" i="11"/>
  <c r="Q13" i="11"/>
  <c r="R13" i="11" s="1"/>
  <c r="M12" i="11"/>
  <c r="M9" i="11"/>
  <c r="Q15" i="11"/>
  <c r="R15" i="11" s="1"/>
  <c r="M10" i="11"/>
  <c r="V17" i="11"/>
  <c r="V18" i="11"/>
  <c r="V19" i="11"/>
  <c r="V20" i="11"/>
  <c r="V21" i="11"/>
  <c r="V8" i="11"/>
  <c r="U17" i="11"/>
  <c r="U18" i="11"/>
  <c r="U19" i="11"/>
  <c r="U20" i="11"/>
  <c r="U21" i="11"/>
  <c r="U8" i="11"/>
  <c r="T17" i="11"/>
  <c r="T18" i="11"/>
  <c r="T19" i="11"/>
  <c r="T20" i="11"/>
  <c r="T21" i="11"/>
  <c r="T8" i="11"/>
  <c r="S17" i="11"/>
  <c r="S18" i="11"/>
  <c r="S19" i="11"/>
  <c r="S20" i="11"/>
  <c r="S21" i="11"/>
  <c r="S8" i="11"/>
  <c r="S22" i="11" l="1"/>
  <c r="T22" i="11"/>
  <c r="V22" i="11"/>
  <c r="U22" i="11"/>
  <c r="H17" i="11" l="1"/>
  <c r="N17" i="11" s="1"/>
  <c r="H18" i="11"/>
  <c r="N18" i="11" s="1"/>
  <c r="H19" i="11"/>
  <c r="N19" i="11" s="1"/>
  <c r="H20" i="11"/>
  <c r="N20" i="11" s="1"/>
  <c r="H21" i="11"/>
  <c r="N21" i="11" s="1"/>
  <c r="H8" i="11" l="1"/>
  <c r="N8" i="11" s="1"/>
  <c r="K8" i="11"/>
  <c r="Q8" i="11" s="1"/>
  <c r="R8" i="11" s="1"/>
  <c r="L8" i="11"/>
  <c r="K17" i="11"/>
  <c r="Q17" i="11" s="1"/>
  <c r="R17" i="11" s="1"/>
  <c r="L17" i="11"/>
  <c r="K18" i="11"/>
  <c r="Q18" i="11" s="1"/>
  <c r="R18" i="11" s="1"/>
  <c r="L18" i="11"/>
  <c r="K19" i="11"/>
  <c r="Q19" i="11" s="1"/>
  <c r="R19" i="11" s="1"/>
  <c r="L19" i="11"/>
  <c r="K20" i="11"/>
  <c r="L20" i="11"/>
  <c r="M18" i="11" l="1"/>
  <c r="M20" i="11"/>
  <c r="M19" i="11"/>
  <c r="M17" i="11"/>
  <c r="Q20" i="11"/>
  <c r="R20" i="11" s="1"/>
  <c r="M8" i="11"/>
  <c r="K21" i="11" l="1"/>
  <c r="Q21" i="11" s="1"/>
  <c r="R21" i="11" s="1"/>
  <c r="R22" i="11" s="1"/>
  <c r="L21" i="11"/>
  <c r="N22" i="11"/>
  <c r="M21" i="11" l="1"/>
</calcChain>
</file>

<file path=xl/sharedStrings.xml><?xml version="1.0" encoding="utf-8"?>
<sst xmlns="http://schemas.openxmlformats.org/spreadsheetml/2006/main" count="78" uniqueCount="51">
  <si>
    <t>№ п/п</t>
  </si>
  <si>
    <t>Среднее квадратичное отклонение</t>
  </si>
  <si>
    <t>8=3+4+5+6+7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</si>
  <si>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</si>
  <si>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</si>
  <si>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</si>
  <si>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>11=          /10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</si>
  <si>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</si>
  <si>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</si>
  <si>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</si>
  <si>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</si>
  <si>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</si>
  <si>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10 = кол-во ответов ИЦИ</t>
  </si>
  <si>
    <t>V - коэф-нт вариации</t>
  </si>
  <si>
    <t>ИЦИ №4</t>
  </si>
  <si>
    <t>ИЦИ №5</t>
  </si>
  <si>
    <t xml:space="preserve">  РАСЧЕТ НМЦК,руб</t>
  </si>
  <si>
    <t>Предельная цена за единицу по нормативу[1]</t>
  </si>
  <si>
    <t>Начальная максимальная цена контракта(с учетом Нормативного метода)</t>
  </si>
  <si>
    <t>итого:</t>
  </si>
  <si>
    <t>14=8*9/10</t>
  </si>
  <si>
    <t xml:space="preserve">Исполнитель                                  </t>
  </si>
  <si>
    <t>Контрактный управляющий                                    М.И. Мошев</t>
  </si>
  <si>
    <t>№ по Приложению №2 к ППр СПб №489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</si>
  <si>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</si>
  <si>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Минимальное ценовое предложение, руб.</t>
  </si>
  <si>
    <t>17=МИН(C8:G8;O8)</t>
  </si>
  <si>
    <r>
      <t xml:space="preserve">Заказчиком было направлены запросы о предоставлении ценовой информации </t>
    </r>
    <r>
      <rPr>
        <u/>
        <sz val="11"/>
        <color indexed="8"/>
        <rFont val="Times New Roman"/>
        <family val="1"/>
        <charset val="204"/>
      </rPr>
      <t>5-и поставщикам (подрядчиков, исполнителей)</t>
    </r>
    <r>
      <rPr>
        <sz val="11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</si>
  <si>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r>
      <t xml:space="preserve">v - кол-во (объем) закупаемого товара (работы, услуги), </t>
    </r>
    <r>
      <rPr>
        <b/>
        <sz val="11"/>
        <rFont val="Times New Roman"/>
        <family val="1"/>
        <charset val="204"/>
      </rPr>
      <t>год.</t>
    </r>
  </si>
  <si>
    <r>
      <rPr>
        <b/>
        <sz val="11"/>
        <color indexed="8"/>
        <rFont val="Times New Roman"/>
        <family val="1"/>
        <charset val="204"/>
      </rPr>
      <t>n - кол-во значений, используемых в расчете</t>
    </r>
  </si>
  <si>
    <t>8(812) 594-17-16</t>
  </si>
  <si>
    <t>-</t>
  </si>
  <si>
    <t>Директор                                                       Н.А. Козлова</t>
  </si>
  <si>
    <t>Заказчиком были направлены предусмотренные пп. в, п.7 Постановления Правительства РФ от 23.12.2024 N 1875 (ред. от 10.06.2025)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запросы о предоставлении информации о цене товаров, указанных в позициях  позициях 1 - 432 приложения N 2 к Постановлению Правительства РФ от 23.12.2024 N 1875 (ред. от 10.06.2025)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субъектам деятельности в сфере промышленности, информация о которых включена в государственную информационную систему промышленности; 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закупкам (при их отсутствии - однородных товаров), и информация о которых и о поставленных ими товарах содержится на официальном сайте единой информационной системы в реестре контрактов, заключенных заказчиками. Т.к. ответы на запросы не были получены в указанные сроки, в определении НМЦК Заказчиком были использованы иные общедоступные источники информации согласно ч.18 ст.22 Федерального закона от 05.04.2013 N 44-ФЗ (ред. от 26.12.2024) "О контрактной системе в сфере закупок товаров, работ, услуг для обеспечения государственных и муниципальных нужд".</t>
  </si>
  <si>
    <t>Определение и обоснование НМЦК: метод сопоставимых рыночных цен (анализ рынка)</t>
  </si>
  <si>
    <t xml:space="preserve">[1] В целях применения нормативного метода используются предельные цены, установленные в соответствии со статьей 19 Федеральный закон от 05.04.2013 N 44-ФЗ"О контрактной системе в сфере закупок товаров, работ, услуг для обеспечения государственных и муниципальных нужд",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 Начальная (максимальная) цена контракта (НМЦК) определена в соответствии со ст. 19, ст. 22 Федерального закона от 05.04.2013 N 44-ФЗ (ред. от 26.12.2024) "О контрактной системе в сфере закупок товаров, работ, услуг для обеспечения государственных и муниципальных нужд", пп. в, п.7 Постановления Правительства РФ от 23.12.2024 N 1875 (ред. от 10.06.2025)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Распоряжением администрации Выборгского района Санкт-Петербурга от 12.02.2021 № 84-р «Об утверждении Требований к закупаемым администрацией Выборгского района Санкт-Петербурга и подведомственными администрации государственными казенными учреждениями и государственными бюджетными учреждениями отдельным видам товаров, работ, услуг (в том числе предельные цены товаров, работ, услуг)». 
</t>
  </si>
  <si>
    <t>Ответы на запрос получены от 3 поставщиков (подрядчиков, исполнителей).</t>
  </si>
  <si>
    <t>Карточная игра Кескифе</t>
  </si>
  <si>
    <t>Карточная игра Это Факт!</t>
  </si>
  <si>
    <t>Плита походная складная портативная с пьезоподжигом</t>
  </si>
  <si>
    <t>Пила двуручная</t>
  </si>
  <si>
    <t xml:space="preserve">Пила садовая ручная </t>
  </si>
  <si>
    <t>Тент групповой</t>
  </si>
  <si>
    <t xml:space="preserve">Координационная лестница </t>
  </si>
  <si>
    <t>Чип электронной отметки для спортивного ориентирования</t>
  </si>
  <si>
    <t>Барьер для легкой атлетики</t>
  </si>
  <si>
    <t>Мяч теннисный</t>
  </si>
  <si>
    <t xml:space="preserve">Часы шахматные электронные </t>
  </si>
  <si>
    <t>Конусы для тренировки</t>
  </si>
  <si>
    <t xml:space="preserve">Барьер тренировочный </t>
  </si>
  <si>
    <t xml:space="preserve">Набор силиконовых мини-лент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</si>
</sst>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b/>
      <sz val="11"/>
      <color indexed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3" fillId="0" borderId="0"/>
  </cellStyleXfs>
  <cellXfs count="50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" fontId="4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12" fillId="0" borderId="1" xfId="1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3" fillId="3" borderId="0" xfId="0" applyFont="1" applyFill="1"/>
    <xf numFmtId="4" fontId="9" fillId="3" borderId="1" xfId="0" applyNumberFormat="1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12" fillId="2" borderId="0" xfId="0" applyFont="1" applyFill="1" applyBorder="1" applyAlignment="1">
      <alignment horizontal="right" vertical="center" wrapText="1" indent="1"/>
    </xf>
    <xf numFmtId="0" fontId="12" fillId="3" borderId="0" xfId="0" applyFont="1" applyFill="1"/>
    <xf numFmtId="0" fontId="4" fillId="0" borderId="4" xfId="0" applyFont="1" applyBorder="1" applyAlignment="1">
      <alignment horizontal="right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/>
    </xf>
    <xf numFmtId="4" fontId="14" fillId="0" borderId="0" xfId="2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4" fontId="4" fillId="0" borderId="2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4" fillId="0" borderId="4" xfId="0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/>
    </xf>
  </cellXfs>
  <cellStyles count="3">
    <cellStyle name="Обычный" xfId="0" builtinId="0"/>
    <cellStyle name="Обычный 10 2 2 2 2 2 2 2 5" xfId="2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409575</xdr:rowOff>
    </xdr:from>
    <xdr:to>
      <xdr:col>7</xdr:col>
      <xdr:colOff>561975</xdr:colOff>
      <xdr:row>5</xdr:row>
      <xdr:rowOff>790575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7920" y="2474595"/>
          <a:ext cx="447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81915</xdr:colOff>
      <xdr:row>5</xdr:row>
      <xdr:rowOff>411480</xdr:rowOff>
    </xdr:from>
    <xdr:to>
      <xdr:col>13</xdr:col>
      <xdr:colOff>1062990</xdr:colOff>
      <xdr:row>5</xdr:row>
      <xdr:rowOff>821055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589895" y="2476500"/>
          <a:ext cx="9810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590550</xdr:rowOff>
    </xdr:from>
    <xdr:to>
      <xdr:col>11</xdr:col>
      <xdr:colOff>866775</xdr:colOff>
      <xdr:row>5</xdr:row>
      <xdr:rowOff>1085850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0155" y="2655570"/>
          <a:ext cx="838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876300</xdr:rowOff>
    </xdr:from>
    <xdr:to>
      <xdr:col>12</xdr:col>
      <xdr:colOff>704850</xdr:colOff>
      <xdr:row>5</xdr:row>
      <xdr:rowOff>1224915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7415" y="2941320"/>
          <a:ext cx="638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285750</xdr:rowOff>
    </xdr:from>
    <xdr:to>
      <xdr:col>10</xdr:col>
      <xdr:colOff>485775</xdr:colOff>
      <xdr:row>6</xdr:row>
      <xdr:rowOff>533400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57235" y="3691890"/>
          <a:ext cx="266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78105</xdr:colOff>
      <xdr:row>3</xdr:row>
      <xdr:rowOff>139065</xdr:rowOff>
    </xdr:from>
    <xdr:to>
      <xdr:col>13</xdr:col>
      <xdr:colOff>678180</xdr:colOff>
      <xdr:row>5</xdr:row>
      <xdr:rowOff>16087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586085" y="173926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21</xdr:row>
      <xdr:rowOff>9525</xdr:rowOff>
    </xdr:from>
    <xdr:to>
      <xdr:col>12</xdr:col>
      <xdr:colOff>647700</xdr:colOff>
      <xdr:row>22</xdr:row>
      <xdr:rowOff>86572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825990" y="1709356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640080</xdr:colOff>
      <xdr:row>21</xdr:row>
      <xdr:rowOff>68580</xdr:rowOff>
    </xdr:from>
    <xdr:to>
      <xdr:col>15</xdr:col>
      <xdr:colOff>382693</xdr:colOff>
      <xdr:row>22</xdr:row>
      <xdr:rowOff>122767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237" r="68932" b="32678"/>
        <a:stretch/>
      </xdr:blipFill>
      <xdr:spPr bwMode="auto">
        <a:xfrm>
          <a:off x="12252960" y="17152620"/>
          <a:ext cx="44958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V30"/>
  <sheetViews>
    <sheetView tabSelected="1" topLeftCell="A7" zoomScale="90" zoomScaleNormal="90" workbookViewId="0">
      <selection activeCell="W17" sqref="W17"/>
    </sheetView>
  </sheetViews>
  <sheetFormatPr defaultRowHeight="13.8" x14ac:dyDescent="0.25"/>
  <cols>
    <col min="1" max="1" width="3.5546875" style="4" customWidth="1"/>
    <col min="2" max="2" width="31.33203125" style="4" customWidth="1"/>
    <col min="3" max="5" width="10.33203125" style="4" bestFit="1" customWidth="1"/>
    <col min="6" max="6" width="9.88671875" style="4" bestFit="1" customWidth="1"/>
    <col min="7" max="7" width="9.33203125" style="4" bestFit="1" customWidth="1"/>
    <col min="8" max="8" width="12.33203125" style="4" customWidth="1"/>
    <col min="9" max="9" width="8.6640625" style="19" customWidth="1"/>
    <col min="10" max="10" width="9.6640625" style="4" customWidth="1"/>
    <col min="11" max="11" width="13.44140625" style="4" customWidth="1"/>
    <col min="12" max="12" width="13.109375" style="4" customWidth="1"/>
    <col min="13" max="13" width="11.33203125" style="4" customWidth="1"/>
    <col min="14" max="14" width="16.109375" style="4" customWidth="1"/>
    <col min="15" max="15" width="10.33203125" style="4" customWidth="1"/>
    <col min="16" max="16" width="10.21875" style="4" customWidth="1"/>
    <col min="17" max="17" width="11.21875" style="19" customWidth="1"/>
    <col min="18" max="18" width="17.77734375" style="4" bestFit="1" customWidth="1"/>
    <col min="19" max="22" width="11" style="4" hidden="1" customWidth="1"/>
    <col min="23" max="16384" width="8.88671875" style="4"/>
  </cols>
  <sheetData>
    <row r="1" spans="1:22" ht="33.75" customHeight="1" x14ac:dyDescent="0.25">
      <c r="A1" s="36" t="s">
        <v>34</v>
      </c>
      <c r="B1" s="36"/>
      <c r="C1" s="36"/>
      <c r="D1" s="36"/>
      <c r="E1" s="36"/>
      <c r="F1" s="36"/>
      <c r="G1" s="36"/>
      <c r="H1" s="36"/>
      <c r="I1" s="23"/>
      <c r="J1" s="23"/>
      <c r="K1" s="23"/>
      <c r="L1" s="23"/>
      <c r="M1" s="23"/>
      <c r="N1" s="23"/>
    </row>
    <row r="2" spans="1:22" ht="43.5" customHeight="1" x14ac:dyDescent="0.25">
      <c r="A2" s="43" t="s">
        <v>24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22" ht="49.5" customHeight="1" x14ac:dyDescent="0.25">
      <c r="A3" s="44" t="s">
        <v>27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pans="1:22" ht="22.5" customHeight="1" x14ac:dyDescent="0.25">
      <c r="A4" s="44" t="s">
        <v>36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</row>
    <row r="5" spans="1:22" x14ac:dyDescent="0.25">
      <c r="A5" s="45" t="s">
        <v>0</v>
      </c>
      <c r="B5" s="46" t="s">
        <v>4</v>
      </c>
      <c r="C5" s="46" t="s">
        <v>11</v>
      </c>
      <c r="D5" s="46"/>
      <c r="E5" s="46"/>
      <c r="F5" s="46"/>
      <c r="G5" s="46"/>
      <c r="H5" s="46"/>
      <c r="I5" s="47" t="s">
        <v>28</v>
      </c>
      <c r="J5" s="46" t="s">
        <v>29</v>
      </c>
      <c r="K5" s="48" t="s">
        <v>3</v>
      </c>
      <c r="L5" s="48"/>
      <c r="M5" s="48"/>
      <c r="N5" s="11" t="s">
        <v>7</v>
      </c>
      <c r="O5" s="37" t="s">
        <v>16</v>
      </c>
      <c r="P5" s="37"/>
      <c r="Q5" s="37"/>
      <c r="R5" s="37"/>
    </row>
    <row r="6" spans="1:22" ht="96.6" x14ac:dyDescent="0.25">
      <c r="A6" s="45"/>
      <c r="B6" s="46"/>
      <c r="C6" s="26" t="s">
        <v>8</v>
      </c>
      <c r="D6" s="26" t="s">
        <v>9</v>
      </c>
      <c r="E6" s="26" t="s">
        <v>10</v>
      </c>
      <c r="F6" s="26" t="s">
        <v>14</v>
      </c>
      <c r="G6" s="26" t="s">
        <v>15</v>
      </c>
      <c r="H6" s="3"/>
      <c r="I6" s="47"/>
      <c r="J6" s="46"/>
      <c r="K6" s="12" t="s">
        <v>5</v>
      </c>
      <c r="L6" s="13" t="s">
        <v>1</v>
      </c>
      <c r="M6" s="13" t="s">
        <v>13</v>
      </c>
      <c r="N6" s="14"/>
      <c r="O6" s="13" t="s">
        <v>17</v>
      </c>
      <c r="P6" s="13" t="s">
        <v>23</v>
      </c>
      <c r="Q6" s="20" t="s">
        <v>25</v>
      </c>
      <c r="R6" s="13" t="s">
        <v>18</v>
      </c>
    </row>
    <row r="7" spans="1:22" ht="57.6" x14ac:dyDescent="0.25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 t="s">
        <v>2</v>
      </c>
      <c r="I7" s="21">
        <v>9</v>
      </c>
      <c r="J7" s="6" t="s">
        <v>12</v>
      </c>
      <c r="K7" s="7" t="s">
        <v>6</v>
      </c>
      <c r="L7" s="7">
        <v>12</v>
      </c>
      <c r="M7" s="7">
        <v>13</v>
      </c>
      <c r="N7" s="6" t="s">
        <v>20</v>
      </c>
      <c r="O7" s="7">
        <v>15</v>
      </c>
      <c r="P7" s="7">
        <v>16</v>
      </c>
      <c r="Q7" s="21" t="s">
        <v>26</v>
      </c>
      <c r="R7" s="18">
        <v>18</v>
      </c>
    </row>
    <row r="8" spans="1:22" ht="19.2" customHeight="1" x14ac:dyDescent="0.25">
      <c r="A8" s="15">
        <v>1</v>
      </c>
      <c r="B8" s="34" t="s">
        <v>37</v>
      </c>
      <c r="C8" s="32">
        <v>1820</v>
      </c>
      <c r="D8" s="8">
        <v>1910</v>
      </c>
      <c r="E8" s="8">
        <v>1950</v>
      </c>
      <c r="F8" s="8"/>
      <c r="G8" s="16"/>
      <c r="H8" s="8">
        <f t="shared" ref="H8:H21" si="0">SUM(C8:G8)</f>
        <v>5680</v>
      </c>
      <c r="I8" s="17">
        <v>1</v>
      </c>
      <c r="J8" s="17">
        <v>3</v>
      </c>
      <c r="K8" s="8">
        <f t="shared" ref="K8:K20" si="1">AVERAGE(C8:G8)</f>
        <v>1893.33</v>
      </c>
      <c r="L8" s="8">
        <f t="shared" ref="L8:L20" si="2">STDEV(C8:G8)</f>
        <v>66.58</v>
      </c>
      <c r="M8" s="9">
        <f t="shared" ref="M8:M20" si="3">L8/K8</f>
        <v>3.5200000000000002E-2</v>
      </c>
      <c r="N8" s="8">
        <f>H8*I8/J8</f>
        <v>1893.33</v>
      </c>
      <c r="O8" s="8" t="s">
        <v>31</v>
      </c>
      <c r="P8" s="24" t="s">
        <v>31</v>
      </c>
      <c r="Q8" s="10">
        <f t="shared" ref="Q8:Q20" si="4">MIN(K8,O8)</f>
        <v>1893.33</v>
      </c>
      <c r="R8" s="10">
        <f t="shared" ref="R8:R20" si="5">Q8*I8</f>
        <v>1893.33</v>
      </c>
      <c r="S8" s="33">
        <f>C8*I8</f>
        <v>1820</v>
      </c>
      <c r="T8" s="32">
        <f>D8*I8</f>
        <v>1910</v>
      </c>
      <c r="U8" s="8">
        <f>E8*I8</f>
        <v>1950</v>
      </c>
      <c r="V8" s="8">
        <f>F8*I8</f>
        <v>0</v>
      </c>
    </row>
    <row r="9" spans="1:22" ht="19.2" customHeight="1" x14ac:dyDescent="0.25">
      <c r="A9" s="15">
        <v>2</v>
      </c>
      <c r="B9" s="34" t="s">
        <v>38</v>
      </c>
      <c r="C9" s="32">
        <v>780</v>
      </c>
      <c r="D9" s="8">
        <v>820</v>
      </c>
      <c r="E9" s="8">
        <v>840</v>
      </c>
      <c r="F9" s="8"/>
      <c r="G9" s="16"/>
      <c r="H9" s="8">
        <f t="shared" ref="H9:H16" si="6">SUM(C9:G9)</f>
        <v>2440</v>
      </c>
      <c r="I9" s="17">
        <v>1</v>
      </c>
      <c r="J9" s="17">
        <v>3</v>
      </c>
      <c r="K9" s="8">
        <f t="shared" ref="K9:K16" si="7">AVERAGE(C9:G9)</f>
        <v>813.33</v>
      </c>
      <c r="L9" s="8">
        <f t="shared" ref="L9:L16" si="8">STDEV(C9:G9)</f>
        <v>30.55</v>
      </c>
      <c r="M9" s="9">
        <f t="shared" ref="M9:M16" si="9">L9/K9</f>
        <v>3.7600000000000001E-2</v>
      </c>
      <c r="N9" s="8">
        <f t="shared" ref="N9:N16" si="10">H9*I9/J9</f>
        <v>813.33</v>
      </c>
      <c r="O9" s="8" t="s">
        <v>31</v>
      </c>
      <c r="P9" s="24" t="s">
        <v>31</v>
      </c>
      <c r="Q9" s="10">
        <f t="shared" ref="Q9:Q16" si="11">MIN(K9,O9)</f>
        <v>813.33</v>
      </c>
      <c r="R9" s="10">
        <f t="shared" ref="R9:R16" si="12">Q9*I9</f>
        <v>813.33</v>
      </c>
      <c r="S9" s="33">
        <f t="shared" ref="S9:S16" si="13">C9*I9</f>
        <v>780</v>
      </c>
      <c r="T9" s="32">
        <f t="shared" ref="T9:T16" si="14">D9*I9</f>
        <v>820</v>
      </c>
      <c r="U9" s="8">
        <f t="shared" ref="U9:U16" si="15">E9*I9</f>
        <v>840</v>
      </c>
      <c r="V9" s="8"/>
    </row>
    <row r="10" spans="1:22" ht="19.2" customHeight="1" x14ac:dyDescent="0.25">
      <c r="A10" s="15">
        <v>3</v>
      </c>
      <c r="B10" s="34" t="s">
        <v>39</v>
      </c>
      <c r="C10" s="32">
        <v>2350</v>
      </c>
      <c r="D10" s="8">
        <v>2470</v>
      </c>
      <c r="E10" s="8">
        <v>2520</v>
      </c>
      <c r="F10" s="8"/>
      <c r="G10" s="16"/>
      <c r="H10" s="8">
        <f t="shared" si="6"/>
        <v>7340</v>
      </c>
      <c r="I10" s="17">
        <v>2</v>
      </c>
      <c r="J10" s="17">
        <v>3</v>
      </c>
      <c r="K10" s="8">
        <f t="shared" si="7"/>
        <v>2446.67</v>
      </c>
      <c r="L10" s="8">
        <f t="shared" si="8"/>
        <v>87.37</v>
      </c>
      <c r="M10" s="9">
        <f t="shared" si="9"/>
        <v>3.5700000000000003E-2</v>
      </c>
      <c r="N10" s="8">
        <f t="shared" si="10"/>
        <v>4893.33</v>
      </c>
      <c r="O10" s="8" t="s">
        <v>31</v>
      </c>
      <c r="P10" s="24" t="s">
        <v>31</v>
      </c>
      <c r="Q10" s="10">
        <f t="shared" si="11"/>
        <v>2446.67</v>
      </c>
      <c r="R10" s="10">
        <f t="shared" si="12"/>
        <v>4893.34</v>
      </c>
      <c r="S10" s="33">
        <f t="shared" si="13"/>
        <v>4700</v>
      </c>
      <c r="T10" s="32">
        <f t="shared" si="14"/>
        <v>4940</v>
      </c>
      <c r="U10" s="8">
        <f t="shared" si="15"/>
        <v>5040</v>
      </c>
      <c r="V10" s="8"/>
    </row>
    <row r="11" spans="1:22" ht="19.2" customHeight="1" x14ac:dyDescent="0.25">
      <c r="A11" s="15">
        <v>4</v>
      </c>
      <c r="B11" s="34" t="s">
        <v>40</v>
      </c>
      <c r="C11" s="32">
        <v>2950</v>
      </c>
      <c r="D11" s="8">
        <v>3100</v>
      </c>
      <c r="E11" s="8">
        <v>3160</v>
      </c>
      <c r="F11" s="8"/>
      <c r="G11" s="16"/>
      <c r="H11" s="8">
        <f t="shared" si="6"/>
        <v>9210</v>
      </c>
      <c r="I11" s="17">
        <v>1</v>
      </c>
      <c r="J11" s="17">
        <v>3</v>
      </c>
      <c r="K11" s="8">
        <f t="shared" si="7"/>
        <v>3070</v>
      </c>
      <c r="L11" s="8">
        <f t="shared" si="8"/>
        <v>108.17</v>
      </c>
      <c r="M11" s="9">
        <f t="shared" si="9"/>
        <v>3.5200000000000002E-2</v>
      </c>
      <c r="N11" s="8">
        <f t="shared" si="10"/>
        <v>3070</v>
      </c>
      <c r="O11" s="8" t="s">
        <v>31</v>
      </c>
      <c r="P11" s="24" t="s">
        <v>31</v>
      </c>
      <c r="Q11" s="10">
        <f t="shared" si="11"/>
        <v>3070</v>
      </c>
      <c r="R11" s="10">
        <f t="shared" si="12"/>
        <v>3070</v>
      </c>
      <c r="S11" s="33">
        <f t="shared" si="13"/>
        <v>2950</v>
      </c>
      <c r="T11" s="32">
        <f t="shared" si="14"/>
        <v>3100</v>
      </c>
      <c r="U11" s="8">
        <f t="shared" si="15"/>
        <v>3160</v>
      </c>
      <c r="V11" s="8"/>
    </row>
    <row r="12" spans="1:22" ht="19.2" customHeight="1" x14ac:dyDescent="0.25">
      <c r="A12" s="15">
        <v>5</v>
      </c>
      <c r="B12" s="34" t="s">
        <v>41</v>
      </c>
      <c r="C12" s="32">
        <v>7280</v>
      </c>
      <c r="D12" s="8">
        <v>7640</v>
      </c>
      <c r="E12" s="8">
        <v>7790</v>
      </c>
      <c r="F12" s="8"/>
      <c r="G12" s="16"/>
      <c r="H12" s="8">
        <f t="shared" si="6"/>
        <v>22710</v>
      </c>
      <c r="I12" s="17">
        <v>1</v>
      </c>
      <c r="J12" s="17">
        <v>3</v>
      </c>
      <c r="K12" s="8">
        <f t="shared" si="7"/>
        <v>7570</v>
      </c>
      <c r="L12" s="8">
        <f t="shared" si="8"/>
        <v>262.11</v>
      </c>
      <c r="M12" s="9">
        <f t="shared" si="9"/>
        <v>3.4599999999999999E-2</v>
      </c>
      <c r="N12" s="8">
        <f t="shared" si="10"/>
        <v>7570</v>
      </c>
      <c r="O12" s="8" t="s">
        <v>31</v>
      </c>
      <c r="P12" s="24" t="s">
        <v>31</v>
      </c>
      <c r="Q12" s="10">
        <f t="shared" si="11"/>
        <v>7570</v>
      </c>
      <c r="R12" s="10">
        <f t="shared" si="12"/>
        <v>7570</v>
      </c>
      <c r="S12" s="33">
        <f t="shared" si="13"/>
        <v>7280</v>
      </c>
      <c r="T12" s="32">
        <f t="shared" si="14"/>
        <v>7640</v>
      </c>
      <c r="U12" s="8">
        <f t="shared" si="15"/>
        <v>7790</v>
      </c>
      <c r="V12" s="8"/>
    </row>
    <row r="13" spans="1:22" ht="19.2" customHeight="1" x14ac:dyDescent="0.25">
      <c r="A13" s="15">
        <v>6</v>
      </c>
      <c r="B13" s="34" t="s">
        <v>42</v>
      </c>
      <c r="C13" s="32">
        <v>9750</v>
      </c>
      <c r="D13" s="8">
        <v>10240</v>
      </c>
      <c r="E13" s="8">
        <v>10430</v>
      </c>
      <c r="F13" s="8"/>
      <c r="G13" s="16"/>
      <c r="H13" s="8">
        <f t="shared" si="6"/>
        <v>30420</v>
      </c>
      <c r="I13" s="17">
        <v>2</v>
      </c>
      <c r="J13" s="17">
        <v>3</v>
      </c>
      <c r="K13" s="8">
        <f t="shared" si="7"/>
        <v>10140</v>
      </c>
      <c r="L13" s="8">
        <f t="shared" si="8"/>
        <v>350.86</v>
      </c>
      <c r="M13" s="9">
        <f t="shared" si="9"/>
        <v>3.4599999999999999E-2</v>
      </c>
      <c r="N13" s="8">
        <f t="shared" si="10"/>
        <v>20280</v>
      </c>
      <c r="O13" s="8" t="s">
        <v>31</v>
      </c>
      <c r="P13" s="24" t="s">
        <v>31</v>
      </c>
      <c r="Q13" s="10">
        <f t="shared" si="11"/>
        <v>10140</v>
      </c>
      <c r="R13" s="10">
        <f t="shared" si="12"/>
        <v>20280</v>
      </c>
      <c r="S13" s="33">
        <f t="shared" si="13"/>
        <v>19500</v>
      </c>
      <c r="T13" s="32">
        <f t="shared" si="14"/>
        <v>20480</v>
      </c>
      <c r="U13" s="8">
        <f t="shared" si="15"/>
        <v>20860</v>
      </c>
      <c r="V13" s="8"/>
    </row>
    <row r="14" spans="1:22" ht="19.2" customHeight="1" x14ac:dyDescent="0.25">
      <c r="A14" s="15">
        <v>7</v>
      </c>
      <c r="B14" s="34" t="s">
        <v>43</v>
      </c>
      <c r="C14" s="32">
        <v>1500</v>
      </c>
      <c r="D14" s="8">
        <v>1580</v>
      </c>
      <c r="E14" s="8">
        <v>1600</v>
      </c>
      <c r="F14" s="8"/>
      <c r="G14" s="16"/>
      <c r="H14" s="8">
        <f t="shared" si="6"/>
        <v>4680</v>
      </c>
      <c r="I14" s="17">
        <v>2</v>
      </c>
      <c r="J14" s="17">
        <v>3</v>
      </c>
      <c r="K14" s="8">
        <f t="shared" si="7"/>
        <v>1560</v>
      </c>
      <c r="L14" s="8">
        <f t="shared" si="8"/>
        <v>52.92</v>
      </c>
      <c r="M14" s="9">
        <f t="shared" si="9"/>
        <v>3.39E-2</v>
      </c>
      <c r="N14" s="8">
        <f t="shared" si="10"/>
        <v>3120</v>
      </c>
      <c r="O14" s="8" t="s">
        <v>31</v>
      </c>
      <c r="P14" s="24" t="s">
        <v>31</v>
      </c>
      <c r="Q14" s="10">
        <f t="shared" si="11"/>
        <v>1560</v>
      </c>
      <c r="R14" s="10">
        <f t="shared" si="12"/>
        <v>3120</v>
      </c>
      <c r="S14" s="33">
        <f t="shared" si="13"/>
        <v>3000</v>
      </c>
      <c r="T14" s="32">
        <f t="shared" si="14"/>
        <v>3160</v>
      </c>
      <c r="U14" s="8">
        <f t="shared" si="15"/>
        <v>3200</v>
      </c>
      <c r="V14" s="8"/>
    </row>
    <row r="15" spans="1:22" ht="19.2" customHeight="1" x14ac:dyDescent="0.25">
      <c r="A15" s="15">
        <v>8</v>
      </c>
      <c r="B15" s="34" t="s">
        <v>44</v>
      </c>
      <c r="C15" s="32">
        <v>1700</v>
      </c>
      <c r="D15" s="8">
        <v>1780</v>
      </c>
      <c r="E15" s="8">
        <v>1820</v>
      </c>
      <c r="F15" s="8"/>
      <c r="G15" s="16"/>
      <c r="H15" s="8">
        <f t="shared" si="6"/>
        <v>5300</v>
      </c>
      <c r="I15" s="17">
        <v>30</v>
      </c>
      <c r="J15" s="17">
        <v>3</v>
      </c>
      <c r="K15" s="8">
        <f t="shared" si="7"/>
        <v>1766.67</v>
      </c>
      <c r="L15" s="8">
        <f t="shared" si="8"/>
        <v>61.1</v>
      </c>
      <c r="M15" s="9">
        <f t="shared" si="9"/>
        <v>3.4599999999999999E-2</v>
      </c>
      <c r="N15" s="8">
        <f t="shared" si="10"/>
        <v>53000</v>
      </c>
      <c r="O15" s="8" t="s">
        <v>31</v>
      </c>
      <c r="P15" s="24" t="s">
        <v>31</v>
      </c>
      <c r="Q15" s="10">
        <f t="shared" si="11"/>
        <v>1766.67</v>
      </c>
      <c r="R15" s="10">
        <f t="shared" si="12"/>
        <v>53000.1</v>
      </c>
      <c r="S15" s="33">
        <f t="shared" si="13"/>
        <v>51000</v>
      </c>
      <c r="T15" s="32">
        <f t="shared" si="14"/>
        <v>53400</v>
      </c>
      <c r="U15" s="8">
        <f t="shared" si="15"/>
        <v>54600</v>
      </c>
      <c r="V15" s="8"/>
    </row>
    <row r="16" spans="1:22" ht="19.2" customHeight="1" x14ac:dyDescent="0.25">
      <c r="A16" s="15">
        <v>9</v>
      </c>
      <c r="B16" s="34" t="s">
        <v>45</v>
      </c>
      <c r="C16" s="32">
        <v>1885</v>
      </c>
      <c r="D16" s="8">
        <v>1980</v>
      </c>
      <c r="E16" s="8">
        <v>2020</v>
      </c>
      <c r="F16" s="8"/>
      <c r="G16" s="16"/>
      <c r="H16" s="8">
        <f t="shared" si="6"/>
        <v>5885</v>
      </c>
      <c r="I16" s="17">
        <v>2</v>
      </c>
      <c r="J16" s="17">
        <v>3</v>
      </c>
      <c r="K16" s="8">
        <f t="shared" si="7"/>
        <v>1961.67</v>
      </c>
      <c r="L16" s="8">
        <f t="shared" si="8"/>
        <v>69.34</v>
      </c>
      <c r="M16" s="9">
        <f t="shared" si="9"/>
        <v>3.5299999999999998E-2</v>
      </c>
      <c r="N16" s="8">
        <f t="shared" si="10"/>
        <v>3923.33</v>
      </c>
      <c r="O16" s="8" t="s">
        <v>31</v>
      </c>
      <c r="P16" s="24" t="s">
        <v>31</v>
      </c>
      <c r="Q16" s="10">
        <f t="shared" si="11"/>
        <v>1961.67</v>
      </c>
      <c r="R16" s="10">
        <f t="shared" si="12"/>
        <v>3923.34</v>
      </c>
      <c r="S16" s="33">
        <f t="shared" si="13"/>
        <v>3770</v>
      </c>
      <c r="T16" s="32">
        <f t="shared" si="14"/>
        <v>3960</v>
      </c>
      <c r="U16" s="8">
        <f t="shared" si="15"/>
        <v>4040</v>
      </c>
      <c r="V16" s="8"/>
    </row>
    <row r="17" spans="1:22" ht="19.2" customHeight="1" x14ac:dyDescent="0.25">
      <c r="A17" s="15">
        <v>10</v>
      </c>
      <c r="B17" s="34" t="s">
        <v>46</v>
      </c>
      <c r="C17" s="32">
        <v>1300</v>
      </c>
      <c r="D17" s="8">
        <v>1360</v>
      </c>
      <c r="E17" s="8">
        <v>1390</v>
      </c>
      <c r="F17" s="8"/>
      <c r="G17" s="16"/>
      <c r="H17" s="8">
        <f t="shared" si="0"/>
        <v>4050</v>
      </c>
      <c r="I17" s="17">
        <v>8</v>
      </c>
      <c r="J17" s="17">
        <v>3</v>
      </c>
      <c r="K17" s="8">
        <f t="shared" si="1"/>
        <v>1350</v>
      </c>
      <c r="L17" s="8">
        <f t="shared" si="2"/>
        <v>45.83</v>
      </c>
      <c r="M17" s="9">
        <f t="shared" si="3"/>
        <v>3.39E-2</v>
      </c>
      <c r="N17" s="8">
        <f t="shared" ref="N17:N21" si="16">H17*I17/J17</f>
        <v>10800</v>
      </c>
      <c r="O17" s="8" t="s">
        <v>31</v>
      </c>
      <c r="P17" s="24" t="s">
        <v>31</v>
      </c>
      <c r="Q17" s="10">
        <f t="shared" si="4"/>
        <v>1350</v>
      </c>
      <c r="R17" s="10">
        <f t="shared" si="5"/>
        <v>10800</v>
      </c>
      <c r="S17" s="33">
        <f t="shared" ref="S17:S21" si="17">C17*I17</f>
        <v>10400</v>
      </c>
      <c r="T17" s="32">
        <f t="shared" ref="T17:T21" si="18">D17*I17</f>
        <v>10880</v>
      </c>
      <c r="U17" s="8">
        <f t="shared" ref="U17:U21" si="19">E17*I17</f>
        <v>11120</v>
      </c>
      <c r="V17" s="8">
        <f t="shared" ref="V17:V21" si="20">F17*I17</f>
        <v>0</v>
      </c>
    </row>
    <row r="18" spans="1:22" ht="19.2" customHeight="1" x14ac:dyDescent="0.25">
      <c r="A18" s="15">
        <v>11</v>
      </c>
      <c r="B18" s="34" t="s">
        <v>47</v>
      </c>
      <c r="C18" s="32">
        <v>15990</v>
      </c>
      <c r="D18" s="8">
        <v>16800</v>
      </c>
      <c r="E18" s="8">
        <v>17100</v>
      </c>
      <c r="F18" s="8"/>
      <c r="G18" s="16"/>
      <c r="H18" s="8">
        <f t="shared" si="0"/>
        <v>49890</v>
      </c>
      <c r="I18" s="17">
        <v>8</v>
      </c>
      <c r="J18" s="17">
        <v>3</v>
      </c>
      <c r="K18" s="8">
        <f t="shared" si="1"/>
        <v>16630</v>
      </c>
      <c r="L18" s="8">
        <f t="shared" si="2"/>
        <v>574.20000000000005</v>
      </c>
      <c r="M18" s="9">
        <f t="shared" si="3"/>
        <v>3.4500000000000003E-2</v>
      </c>
      <c r="N18" s="8">
        <f t="shared" si="16"/>
        <v>133040</v>
      </c>
      <c r="O18" s="8" t="s">
        <v>31</v>
      </c>
      <c r="P18" s="24" t="s">
        <v>31</v>
      </c>
      <c r="Q18" s="10">
        <f t="shared" si="4"/>
        <v>16630</v>
      </c>
      <c r="R18" s="10">
        <f t="shared" si="5"/>
        <v>133040</v>
      </c>
      <c r="S18" s="33">
        <f t="shared" si="17"/>
        <v>127920</v>
      </c>
      <c r="T18" s="32">
        <f t="shared" si="18"/>
        <v>134400</v>
      </c>
      <c r="U18" s="8">
        <f t="shared" si="19"/>
        <v>136800</v>
      </c>
      <c r="V18" s="8">
        <f t="shared" si="20"/>
        <v>0</v>
      </c>
    </row>
    <row r="19" spans="1:22" ht="19.2" customHeight="1" x14ac:dyDescent="0.25">
      <c r="A19" s="15">
        <v>12</v>
      </c>
      <c r="B19" s="34" t="s">
        <v>48</v>
      </c>
      <c r="C19" s="32">
        <v>1080</v>
      </c>
      <c r="D19" s="8">
        <v>1135</v>
      </c>
      <c r="E19" s="8">
        <v>1155</v>
      </c>
      <c r="F19" s="8"/>
      <c r="G19" s="16"/>
      <c r="H19" s="8">
        <f t="shared" si="0"/>
        <v>3370</v>
      </c>
      <c r="I19" s="17">
        <v>4</v>
      </c>
      <c r="J19" s="17">
        <v>3</v>
      </c>
      <c r="K19" s="8">
        <f t="shared" si="1"/>
        <v>1123.33</v>
      </c>
      <c r="L19" s="8">
        <f t="shared" si="2"/>
        <v>38.840000000000003</v>
      </c>
      <c r="M19" s="9">
        <f t="shared" si="3"/>
        <v>3.4599999999999999E-2</v>
      </c>
      <c r="N19" s="8">
        <f t="shared" si="16"/>
        <v>4493.33</v>
      </c>
      <c r="O19" s="8" t="s">
        <v>31</v>
      </c>
      <c r="P19" s="24" t="s">
        <v>31</v>
      </c>
      <c r="Q19" s="10">
        <f t="shared" si="4"/>
        <v>1123.33</v>
      </c>
      <c r="R19" s="10">
        <f t="shared" si="5"/>
        <v>4493.32</v>
      </c>
      <c r="S19" s="33">
        <f t="shared" si="17"/>
        <v>4320</v>
      </c>
      <c r="T19" s="32">
        <f t="shared" si="18"/>
        <v>4540</v>
      </c>
      <c r="U19" s="8">
        <f t="shared" si="19"/>
        <v>4620</v>
      </c>
      <c r="V19" s="8">
        <f t="shared" si="20"/>
        <v>0</v>
      </c>
    </row>
    <row r="20" spans="1:22" ht="19.2" customHeight="1" x14ac:dyDescent="0.25">
      <c r="A20" s="15">
        <v>13</v>
      </c>
      <c r="B20" s="34" t="s">
        <v>49</v>
      </c>
      <c r="C20" s="32">
        <v>1300</v>
      </c>
      <c r="D20" s="8">
        <v>1350</v>
      </c>
      <c r="E20" s="8">
        <v>1390</v>
      </c>
      <c r="F20" s="8"/>
      <c r="G20" s="16"/>
      <c r="H20" s="8">
        <f t="shared" si="0"/>
        <v>4040</v>
      </c>
      <c r="I20" s="17">
        <v>6</v>
      </c>
      <c r="J20" s="17">
        <v>3</v>
      </c>
      <c r="K20" s="8">
        <f t="shared" si="1"/>
        <v>1346.67</v>
      </c>
      <c r="L20" s="8">
        <f t="shared" si="2"/>
        <v>45.09</v>
      </c>
      <c r="M20" s="9">
        <f t="shared" si="3"/>
        <v>3.3500000000000002E-2</v>
      </c>
      <c r="N20" s="8">
        <f t="shared" si="16"/>
        <v>8080</v>
      </c>
      <c r="O20" s="8" t="s">
        <v>31</v>
      </c>
      <c r="P20" s="24" t="s">
        <v>31</v>
      </c>
      <c r="Q20" s="10">
        <f t="shared" si="4"/>
        <v>1346.67</v>
      </c>
      <c r="R20" s="10">
        <f t="shared" si="5"/>
        <v>8080.02</v>
      </c>
      <c r="S20" s="33">
        <f t="shared" si="17"/>
        <v>7800</v>
      </c>
      <c r="T20" s="32">
        <f t="shared" si="18"/>
        <v>8100</v>
      </c>
      <c r="U20" s="8">
        <f t="shared" si="19"/>
        <v>8340</v>
      </c>
      <c r="V20" s="8">
        <f t="shared" si="20"/>
        <v>0</v>
      </c>
    </row>
    <row r="21" spans="1:22" ht="19.2" customHeight="1" thickBot="1" x14ac:dyDescent="0.3">
      <c r="A21" s="15">
        <v>14</v>
      </c>
      <c r="B21" s="34" t="s">
        <v>50</v>
      </c>
      <c r="C21" s="32">
        <v>2080</v>
      </c>
      <c r="D21" s="8">
        <v>2180</v>
      </c>
      <c r="E21" s="8">
        <v>2220</v>
      </c>
      <c r="F21" s="8"/>
      <c r="G21" s="16"/>
      <c r="H21" s="8">
        <f t="shared" si="0"/>
        <v>6480</v>
      </c>
      <c r="I21" s="17">
        <v>2</v>
      </c>
      <c r="J21" s="17">
        <v>3</v>
      </c>
      <c r="K21" s="8">
        <f t="shared" ref="K21" si="21">AVERAGE(C21:G21)</f>
        <v>2160</v>
      </c>
      <c r="L21" s="8">
        <f t="shared" ref="L21" si="22">STDEV(C21:G21)</f>
        <v>72.11</v>
      </c>
      <c r="M21" s="9">
        <f t="shared" ref="M21" si="23">L21/K21</f>
        <v>3.3399999999999999E-2</v>
      </c>
      <c r="N21" s="8">
        <f t="shared" si="16"/>
        <v>4320</v>
      </c>
      <c r="O21" s="8" t="s">
        <v>31</v>
      </c>
      <c r="P21" s="24" t="s">
        <v>31</v>
      </c>
      <c r="Q21" s="10">
        <f t="shared" ref="Q21" si="24">MIN(K21,O21)</f>
        <v>2160</v>
      </c>
      <c r="R21" s="10">
        <f t="shared" ref="R21" si="25">Q21*I21</f>
        <v>4320</v>
      </c>
      <c r="S21" s="33">
        <f t="shared" si="17"/>
        <v>4160</v>
      </c>
      <c r="T21" s="32">
        <f t="shared" si="18"/>
        <v>4360</v>
      </c>
      <c r="U21" s="8">
        <f t="shared" si="19"/>
        <v>4440</v>
      </c>
      <c r="V21" s="8">
        <f t="shared" si="20"/>
        <v>0</v>
      </c>
    </row>
    <row r="22" spans="1:22" ht="14.4" thickBot="1" x14ac:dyDescent="0.3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1"/>
      <c r="N22" s="11">
        <f>SUM(N8:N21)</f>
        <v>259296.65</v>
      </c>
      <c r="O22" s="39" t="s">
        <v>19</v>
      </c>
      <c r="P22" s="40"/>
      <c r="Q22" s="41"/>
      <c r="R22" s="25">
        <f>SUM(R8:R21)</f>
        <v>259296.78</v>
      </c>
      <c r="S22" s="25">
        <f t="shared" ref="S22:V22" si="26">SUM(S8:S21)</f>
        <v>249400</v>
      </c>
      <c r="T22" s="25">
        <f t="shared" si="26"/>
        <v>261690</v>
      </c>
      <c r="U22" s="25">
        <f t="shared" si="26"/>
        <v>266800</v>
      </c>
      <c r="V22" s="25">
        <f t="shared" si="26"/>
        <v>0</v>
      </c>
    </row>
    <row r="23" spans="1:22" x14ac:dyDescent="0.25">
      <c r="A23" s="1"/>
      <c r="B23" s="1"/>
      <c r="C23" s="1"/>
      <c r="D23" s="1"/>
      <c r="E23" s="1"/>
      <c r="F23" s="1"/>
      <c r="G23" s="1"/>
      <c r="H23" s="1"/>
      <c r="I23" s="22"/>
      <c r="J23" s="1"/>
      <c r="K23" s="2"/>
      <c r="L23" s="1"/>
      <c r="M23" s="1"/>
      <c r="N23" s="2"/>
    </row>
    <row r="24" spans="1:22" s="28" customFormat="1" x14ac:dyDescent="0.25">
      <c r="A24" s="27"/>
      <c r="B24" s="42" t="s">
        <v>35</v>
      </c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</row>
    <row r="25" spans="1:22" s="28" customFormat="1" x14ac:dyDescent="0.25">
      <c r="A25" s="29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</row>
    <row r="26" spans="1:22" s="28" customFormat="1" ht="98.4" customHeight="1" x14ac:dyDescent="0.25">
      <c r="A26" s="29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</row>
    <row r="27" spans="1:22" s="28" customFormat="1" ht="106.2" customHeight="1" x14ac:dyDescent="0.25">
      <c r="A27" s="29"/>
      <c r="B27" s="49" t="s">
        <v>33</v>
      </c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</row>
    <row r="28" spans="1:22" s="28" customFormat="1" x14ac:dyDescent="0.25">
      <c r="B28" s="28" t="s">
        <v>21</v>
      </c>
      <c r="I28" s="30"/>
      <c r="O28" s="35"/>
      <c r="P28" s="35"/>
      <c r="Q28" s="35"/>
      <c r="R28" s="35"/>
    </row>
    <row r="29" spans="1:22" x14ac:dyDescent="0.25">
      <c r="B29" s="4" t="s">
        <v>22</v>
      </c>
      <c r="H29" s="4" t="s">
        <v>32</v>
      </c>
    </row>
    <row r="30" spans="1:22" x14ac:dyDescent="0.25">
      <c r="B30" s="5" t="s">
        <v>30</v>
      </c>
    </row>
  </sheetData>
  <mergeCells count="16">
    <mergeCell ref="O28:R28"/>
    <mergeCell ref="A1:H1"/>
    <mergeCell ref="O5:R5"/>
    <mergeCell ref="A22:L22"/>
    <mergeCell ref="O22:Q22"/>
    <mergeCell ref="B24:R26"/>
    <mergeCell ref="A2:N2"/>
    <mergeCell ref="A3:N3"/>
    <mergeCell ref="A4:N4"/>
    <mergeCell ref="A5:A6"/>
    <mergeCell ref="B5:B6"/>
    <mergeCell ref="C5:H5"/>
    <mergeCell ref="I5:I6"/>
    <mergeCell ref="J5:J6"/>
    <mergeCell ref="K5:M5"/>
    <mergeCell ref="B27:R27"/>
  </mergeCells>
  <pageMargins left="0.39370078740157483" right="0.39370078740157483" top="0.19685039370078741" bottom="0.19685039370078741" header="0" footer="0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для извещения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2026-03-30T12:52:22Z</cp:lastPrinted>
  <dcterms:created xsi:type="dcterms:W3CDTF">2011-08-15T06:57:36Z</dcterms:created>
  <dcterms:modified xsi:type="dcterms:W3CDTF">2026-05-08T11:50:47Z</dcterms:modified>
</cp:coreProperties>
</file>