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23250" windowHeight="1257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0" i="1"/>
  <c r="N20"/>
  <c r="M16"/>
  <c r="I16"/>
  <c r="M15"/>
  <c r="L10"/>
  <c r="J10"/>
  <c r="H10"/>
  <c r="M10" s="1"/>
  <c r="L20" s="1"/>
  <c r="H28"/>
  <c r="M28" s="1"/>
  <c r="D28"/>
  <c r="C28"/>
  <c r="B28"/>
  <c r="D20"/>
  <c r="C20"/>
  <c r="B20"/>
  <c r="H15"/>
  <c r="C15"/>
  <c r="B15"/>
  <c r="M4"/>
  <c r="M5" s="1"/>
  <c r="H20" s="1"/>
  <c r="R10"/>
  <c r="I28" l="1"/>
  <c r="M29"/>
</calcChain>
</file>

<file path=xl/sharedStrings.xml><?xml version="1.0" encoding="utf-8"?>
<sst xmlns="http://schemas.openxmlformats.org/spreadsheetml/2006/main" count="76" uniqueCount="59">
  <si>
    <t xml:space="preserve">Раздел 5. ОБОСНОВАНИЕ НАЧАЛЬНОЙ (МАКСИМАЛЬНОЙ) ЦЕНЫ КОНТРАКТА
НА ПОСТАВКУ лекарственных препаратов
</t>
  </si>
  <si>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</si>
  <si>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</si>
  <si>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</si>
  <si>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</si>
  <si>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</si>
  <si>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</si>
  <si>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</si>
  <si>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</si>
  <si>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</si>
  <si>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</si>
  <si>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</si>
  <si>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</si>
  <si>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</si>
  <si>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</si>
  <si>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</si>
  <si>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</si>
  <si>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</si>
  <si>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</si>
  <si>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</si>
  <si>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</si>
  <si>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</si>
  <si>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</si>
  <si>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</si>
  <si>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>** Приказ Минздрава России от 19.12.2019 № 1064н, постановление Правительства Санкт-Петербурга от 06.09. 2010 № 1190.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</si>
  <si>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</si>
  <si>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</si>
  <si>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</si>
  <si>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</si>
  <si>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</si>
  <si>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</si>
  <si>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</si>
  <si>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</si>
  <si>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</si>
  <si>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</si>
  <si>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</si>
  <si>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</si>
  <si>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</si>
  <si>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</si>
  <si>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>1.4. Сводная информация о минимальном значении НЦ единицы товара:</t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</si>
  <si>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10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10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10"/>
        <color rgb="FF000000"/>
        <rFont val="Calibri"/>
        <family val="2"/>
        <charset val="204"/>
      </rPr>
      <t xml:space="preserve"> Цвзв=  </t>
    </r>
    <r>
      <rPr>
        <u/>
        <sz val="10"/>
        <color rgb="FF000000"/>
        <rFont val="Calibri"/>
        <family val="2"/>
        <charset val="204"/>
      </rPr>
      <t xml:space="preserve">Ц1 х К1 + ...Цn х Кn,
</t>
    </r>
    <r>
      <rPr>
        <sz val="10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10"/>
        <color rgb="FF000000"/>
        <rFont val="Calibri"/>
        <family val="2"/>
        <charset val="1"/>
      </rPr>
      <t xml:space="preserve">  
</t>
    </r>
    <r>
      <rPr>
        <sz val="10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</si>
  <si>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>1.2.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</si>
  <si>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</si>
  <si>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</si>
  <si>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</t>
  </si>
  <si>
    <t>см[3*];^мл</t>
  </si>
  <si>
    <t xml:space="preserve">Референтная цена
</t>
  </si>
  <si>
    <t>РАСТВОРЫ ДЛЯ ПЕРИТОНЕАЛЬНОГО ДИАЛИЗА</t>
  </si>
  <si>
    <t>21.20.10.134-000012-1-00165-0000000000000</t>
  </si>
  <si>
    <t xml:space="preserve">Вл.Фрезениус Медикал Кеа Дойчланд ГмбХ, Германия (003 233 68208); Вып.к.Перв.Уп.Втор.Уп.Пр.Фрезениус Медикал Кеа Дойчланд ГмбХ, Германия (003 233 68208);	</t>
  </si>
  <si>
    <t>РАСТВОР ДЛЯ ПЕРИТОНЕАЛЬНОГО ДИАЛИЗА ; дозировка: 22.7 мг/мл, 5000 мл*</t>
  </si>
  <si>
    <t xml:space="preserve">Баланс, раствор для перитонеального диализа, глюкоза 2.3%, кальций 1.25 ммоль/л, 5000 мл - системы пластиковые "Слип Сейф" ("sleep safe") (2) - коробки картонные </t>
  </si>
  <si>
    <t>ЛП-№(011168)-(РГ-RU)19.03.2026 
25-7-4358150-ОС-изм</t>
  </si>
  <si>
    <t>Контракт N 0372200048025000227 от 22.05.2025</t>
  </si>
  <si>
    <t xml:space="preserve">КП
Вх. № 87-1  От 12.05.26
</t>
  </si>
  <si>
    <t xml:space="preserve">КП
Вх. № 87-2  От 12.05.26
</t>
  </si>
  <si>
    <t xml:space="preserve">КП
Вх. № 87-3 От 12.05.26
</t>
  </si>
  <si>
    <t xml:space="preserve">Начальная максимальная цена контракта 102 000 руб. 00 коп. (Сто две тысячи рублей 00 коп.) </t>
  </si>
  <si>
    <t>Исполнитель ________________Салоп  Н.О.</t>
  </si>
</sst>
</file>

<file path=xl/styles.xml><?xml version="1.0" encoding="utf-8"?>
<styleSheet xmlns="http://schemas.openxmlformats.org/spreadsheetml/2006/main">
  <numFmts count="5">
    <numFmt numFmtId="164" formatCode="#,###.00"/>
    <numFmt numFmtId="165" formatCode="#,##0.00_ ;\-#,##0.00\ "/>
    <numFmt numFmtId="166" formatCode="0.00_ ;\-0.00\ "/>
    <numFmt numFmtId="167" formatCode="#,##0.00000_ ;\-#,##0.00000\ "/>
    <numFmt numFmtId="168" formatCode="#,##0.00000"/>
  </numFmts>
  <fonts count="22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10"/>
      <color rgb="FF000000"/>
      <name val="Calibri"/>
      <family val="2"/>
      <charset val="1"/>
    </font>
    <font>
      <sz val="10"/>
      <color rgb="FF000000"/>
      <name val="Calibri"/>
      <family val="2"/>
      <charset val="204"/>
    </font>
    <font>
      <u/>
      <sz val="10"/>
      <color rgb="FF000000"/>
      <name val="Calibri"/>
      <family val="2"/>
      <charset val="204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8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10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10" fillId="2" borderId="0" xfId="0" applyFont="1" applyFill="1"/>
    <xf numFmtId="0" fontId="0" fillId="2" borderId="0" xfId="0" applyFont="1" applyFill="1"/>
    <xf numFmtId="0" fontId="10" fillId="2" borderId="1" xfId="0" applyFont="1" applyFill="1" applyBorder="1" applyAlignment="1">
      <alignment horizontal="left" vertical="center" wrapText="1"/>
    </xf>
    <xf numFmtId="165" fontId="10" fillId="2" borderId="2" xfId="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5" fillId="2" borderId="1" xfId="0" applyFont="1" applyFill="1" applyBorder="1" applyAlignment="1">
      <alignment horizontal="center" vertical="center" wrapText="1"/>
    </xf>
    <xf numFmtId="10" fontId="1" fillId="0" borderId="0" xfId="0" applyNumberFormat="1" applyFont="1"/>
    <xf numFmtId="0" fontId="10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5" fontId="1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7" fontId="10" fillId="9" borderId="1" xfId="0" applyNumberFormat="1" applyFont="1" applyFill="1" applyBorder="1" applyAlignment="1">
      <alignment horizontal="center" vertical="center" wrapText="1"/>
    </xf>
    <xf numFmtId="167" fontId="10" fillId="8" borderId="1" xfId="0" applyNumberFormat="1" applyFont="1" applyFill="1" applyBorder="1" applyAlignment="1">
      <alignment horizontal="center" vertical="center" wrapText="1"/>
    </xf>
    <xf numFmtId="167" fontId="10" fillId="10" borderId="1" xfId="0" applyNumberFormat="1" applyFont="1" applyFill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168" fontId="1" fillId="2" borderId="1" xfId="0" applyNumberFormat="1" applyFont="1" applyFill="1" applyBorder="1"/>
    <xf numFmtId="168" fontId="7" fillId="5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168" fontId="6" fillId="6" borderId="1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/>
    <xf numFmtId="0" fontId="2" fillId="2" borderId="0" xfId="0" applyFont="1" applyFill="1" applyBorder="1" applyAlignment="1">
      <alignment wrapText="1"/>
    </xf>
    <xf numFmtId="0" fontId="19" fillId="2" borderId="0" xfId="0" applyFont="1" applyFill="1" applyBorder="1" applyAlignment="1">
      <alignment wrapText="1"/>
    </xf>
    <xf numFmtId="0" fontId="14" fillId="2" borderId="0" xfId="0" applyFont="1" applyFill="1" applyBorder="1" applyAlignment="1">
      <alignment wrapText="1"/>
    </xf>
    <xf numFmtId="165" fontId="14" fillId="2" borderId="1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167" fontId="10" fillId="5" borderId="1" xfId="0" applyNumberFormat="1" applyFont="1" applyFill="1" applyBorder="1" applyAlignment="1">
      <alignment horizontal="center" vertical="center" wrapText="1"/>
    </xf>
    <xf numFmtId="167" fontId="10" fillId="2" borderId="1" xfId="0" applyNumberFormat="1" applyFont="1" applyFill="1" applyBorder="1" applyAlignment="1">
      <alignment horizontal="center" vertical="center" wrapText="1"/>
    </xf>
    <xf numFmtId="165" fontId="10" fillId="5" borderId="1" xfId="0" applyNumberFormat="1" applyFont="1" applyFill="1" applyBorder="1" applyAlignment="1">
      <alignment horizontal="center" vertical="center" wrapText="1"/>
    </xf>
    <xf numFmtId="167" fontId="10" fillId="4" borderId="1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167" fontId="5" fillId="9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16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wrapText="1"/>
    </xf>
    <xf numFmtId="0" fontId="5" fillId="7" borderId="5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167" fontId="7" fillId="8" borderId="1" xfId="0" applyNumberFormat="1" applyFont="1" applyFill="1" applyBorder="1" applyAlignment="1">
      <alignment horizontal="center" vertical="center" wrapText="1"/>
    </xf>
    <xf numFmtId="168" fontId="10" fillId="3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7" fontId="6" fillId="7" borderId="1" xfId="0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/>
    <xf numFmtId="0" fontId="2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65" fontId="10" fillId="0" borderId="2" xfId="0" applyNumberFormat="1" applyFont="1" applyBorder="1" applyAlignment="1">
      <alignment horizontal="center" vertical="center" wrapText="1"/>
    </xf>
    <xf numFmtId="165" fontId="10" fillId="0" borderId="8" xfId="0" applyNumberFormat="1" applyFont="1" applyBorder="1" applyAlignment="1">
      <alignment horizontal="center" vertical="center" wrapText="1"/>
    </xf>
    <xf numFmtId="167" fontId="7" fillId="8" borderId="2" xfId="0" applyNumberFormat="1" applyFont="1" applyFill="1" applyBorder="1" applyAlignment="1">
      <alignment horizontal="center" vertical="center" wrapText="1"/>
    </xf>
    <xf numFmtId="167" fontId="7" fillId="8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35"/>
  <sheetViews>
    <sheetView tabSelected="1" topLeftCell="A16" zoomScale="80" zoomScaleNormal="80" workbookViewId="0">
      <selection activeCell="H38" sqref="H38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10.28515625" style="1" customWidth="1"/>
    <col min="12" max="12" width="13.140625" style="1" customWidth="1"/>
    <col min="13" max="13" width="8.140625" style="1" customWidth="1"/>
    <col min="14" max="14" width="7.42578125" style="1" customWidth="1"/>
    <col min="15" max="15" width="16.28515625" style="1" customWidth="1"/>
    <col min="16" max="16" width="23.5703125" style="1" customWidth="1"/>
    <col min="17" max="17" width="8.7109375" style="1"/>
    <col min="18" max="18" width="12.42578125" style="1" bestFit="1" customWidth="1"/>
    <col min="19" max="1024" width="8.7109375" style="1"/>
  </cols>
  <sheetData>
    <row r="1" spans="1:1024" ht="39.75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1024" ht="349.5" customHeight="1">
      <c r="A2" s="57" t="s">
        <v>43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1024" ht="55.5" customHeight="1">
      <c r="A3" s="2" t="s">
        <v>1</v>
      </c>
      <c r="B3" s="54" t="s">
        <v>2</v>
      </c>
      <c r="C3" s="54"/>
      <c r="D3" s="54" t="s">
        <v>3</v>
      </c>
      <c r="E3" s="54"/>
      <c r="F3" s="54"/>
      <c r="G3" s="54"/>
      <c r="H3" s="54"/>
      <c r="I3" s="54" t="s">
        <v>4</v>
      </c>
      <c r="J3" s="54"/>
      <c r="K3" s="54" t="s">
        <v>5</v>
      </c>
      <c r="L3" s="54"/>
      <c r="M3" s="54" t="s">
        <v>6</v>
      </c>
      <c r="N3" s="54"/>
      <c r="O3" s="23" t="s">
        <v>7</v>
      </c>
    </row>
    <row r="4" spans="1:1024" ht="57" customHeight="1">
      <c r="A4" s="58">
        <v>1</v>
      </c>
      <c r="B4" s="62" t="s">
        <v>49</v>
      </c>
      <c r="C4" s="62"/>
      <c r="D4" s="62" t="s">
        <v>51</v>
      </c>
      <c r="E4" s="62"/>
      <c r="F4" s="62"/>
      <c r="G4" s="62"/>
      <c r="H4" s="62"/>
      <c r="I4" s="63" t="s">
        <v>52</v>
      </c>
      <c r="J4" s="63"/>
      <c r="K4" s="64">
        <v>2154</v>
      </c>
      <c r="L4" s="64"/>
      <c r="M4" s="79">
        <f>K4/O4</f>
        <v>0.21540000000000001</v>
      </c>
      <c r="N4" s="79"/>
      <c r="O4" s="35">
        <v>10000</v>
      </c>
    </row>
    <row r="5" spans="1:1024" ht="28.5" customHeight="1">
      <c r="A5" s="59"/>
      <c r="B5" s="67"/>
      <c r="C5" s="67"/>
      <c r="D5" s="67"/>
      <c r="E5" s="67"/>
      <c r="F5" s="67"/>
      <c r="G5" s="67"/>
      <c r="H5" s="67"/>
      <c r="I5" s="68"/>
      <c r="J5" s="68"/>
      <c r="K5" s="69"/>
      <c r="L5" s="69"/>
      <c r="M5" s="70">
        <f>M4</f>
        <v>0.21540000000000001</v>
      </c>
      <c r="N5" s="70"/>
      <c r="O5" s="16"/>
    </row>
    <row r="6" spans="1:1024" ht="15" customHeight="1">
      <c r="A6" s="65" t="s">
        <v>41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</row>
    <row r="7" spans="1:1024" ht="26.25" customHeight="1">
      <c r="A7" s="65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</row>
    <row r="8" spans="1:1024" ht="32.25" customHeight="1">
      <c r="A8" s="61" t="s">
        <v>1</v>
      </c>
      <c r="B8" s="61" t="s">
        <v>8</v>
      </c>
      <c r="C8" s="61" t="s">
        <v>9</v>
      </c>
      <c r="D8" s="61" t="s">
        <v>10</v>
      </c>
      <c r="E8" s="61" t="s">
        <v>7</v>
      </c>
      <c r="F8" s="61" t="s">
        <v>11</v>
      </c>
      <c r="G8" s="60" t="s">
        <v>54</v>
      </c>
      <c r="H8" s="60"/>
      <c r="I8" s="60" t="s">
        <v>55</v>
      </c>
      <c r="J8" s="60"/>
      <c r="K8" s="60" t="s">
        <v>56</v>
      </c>
      <c r="L8" s="60"/>
      <c r="M8" s="66" t="s">
        <v>12</v>
      </c>
      <c r="N8" s="66"/>
      <c r="O8" s="51" t="s">
        <v>13</v>
      </c>
      <c r="P8" s="51" t="s">
        <v>33</v>
      </c>
      <c r="Q8" s="51" t="s">
        <v>35</v>
      </c>
      <c r="R8" s="51" t="s">
        <v>36</v>
      </c>
      <c r="AMG8"/>
      <c r="AMH8"/>
      <c r="AMI8"/>
      <c r="AMJ8"/>
    </row>
    <row r="9" spans="1:1024" ht="94.5">
      <c r="A9" s="61"/>
      <c r="B9" s="61"/>
      <c r="C9" s="61"/>
      <c r="D9" s="61"/>
      <c r="E9" s="61"/>
      <c r="F9" s="61"/>
      <c r="G9" s="18" t="s">
        <v>14</v>
      </c>
      <c r="H9" s="18" t="s">
        <v>15</v>
      </c>
      <c r="I9" s="18" t="s">
        <v>14</v>
      </c>
      <c r="J9" s="18" t="s">
        <v>15</v>
      </c>
      <c r="K9" s="18" t="s">
        <v>14</v>
      </c>
      <c r="L9" s="18" t="s">
        <v>15</v>
      </c>
      <c r="M9" s="66"/>
      <c r="N9" s="66"/>
      <c r="O9" s="52"/>
      <c r="P9" s="52" t="s">
        <v>33</v>
      </c>
      <c r="Q9" s="52"/>
      <c r="R9" s="52"/>
      <c r="AME9"/>
      <c r="AMF9"/>
      <c r="AMG9"/>
      <c r="AMH9"/>
      <c r="AMI9"/>
      <c r="AMJ9"/>
    </row>
    <row r="10" spans="1:1024" ht="66.75" customHeight="1">
      <c r="A10" s="24">
        <v>1</v>
      </c>
      <c r="B10" s="27" t="s">
        <v>47</v>
      </c>
      <c r="C10" s="19" t="s">
        <v>50</v>
      </c>
      <c r="D10" s="19" t="s">
        <v>45</v>
      </c>
      <c r="E10" s="19">
        <v>10000</v>
      </c>
      <c r="F10" s="19">
        <v>60</v>
      </c>
      <c r="G10" s="20">
        <v>1553.64</v>
      </c>
      <c r="H10" s="29">
        <f t="shared" ref="H10" si="0">G10/E10</f>
        <v>0.155364</v>
      </c>
      <c r="I10" s="20">
        <v>1681.82</v>
      </c>
      <c r="J10" s="30">
        <f t="shared" ref="J10" si="1">I10/E10</f>
        <v>0.168182</v>
      </c>
      <c r="K10" s="20">
        <v>1727.27</v>
      </c>
      <c r="L10" s="31">
        <f t="shared" ref="L10" si="2">K10/E10</f>
        <v>0.17272699999999999</v>
      </c>
      <c r="M10" s="55">
        <f t="shared" ref="M10" si="3">H10</f>
        <v>0.155364</v>
      </c>
      <c r="N10" s="55"/>
      <c r="O10" s="3" t="s">
        <v>48</v>
      </c>
      <c r="P10" s="16" t="s">
        <v>34</v>
      </c>
      <c r="Q10" s="16">
        <v>10</v>
      </c>
      <c r="R10" s="26">
        <f t="shared" ref="R10" si="4">E10*F10</f>
        <v>600000</v>
      </c>
      <c r="AME10"/>
      <c r="AMF10"/>
      <c r="AMG10"/>
      <c r="AMH10"/>
      <c r="AMI10"/>
      <c r="AMJ10"/>
    </row>
    <row r="11" spans="1:1024" ht="15" customHeight="1">
      <c r="A11" s="53" t="s">
        <v>40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</row>
    <row r="12" spans="1:1024" ht="15" customHeight="1">
      <c r="A12" s="53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</row>
    <row r="13" spans="1:1024" ht="145.5" customHeight="1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</row>
    <row r="14" spans="1:1024" ht="64.5" customHeight="1">
      <c r="A14" s="2" t="s">
        <v>1</v>
      </c>
      <c r="B14" s="4" t="s">
        <v>8</v>
      </c>
      <c r="C14" s="4" t="s">
        <v>9</v>
      </c>
      <c r="D14" s="54" t="s">
        <v>16</v>
      </c>
      <c r="E14" s="54"/>
      <c r="F14" s="54"/>
      <c r="G14" s="54"/>
      <c r="H14" s="2" t="s">
        <v>10</v>
      </c>
      <c r="I14" s="17" t="s">
        <v>37</v>
      </c>
      <c r="J14" s="54" t="s">
        <v>38</v>
      </c>
      <c r="K14" s="54"/>
      <c r="L14" s="2" t="s">
        <v>17</v>
      </c>
      <c r="M14" s="54" t="s">
        <v>18</v>
      </c>
      <c r="N14" s="54"/>
      <c r="AMJ14"/>
    </row>
    <row r="15" spans="1:1024" ht="51" customHeight="1">
      <c r="A15" s="81">
        <v>4</v>
      </c>
      <c r="B15" s="83" t="str">
        <f>B10</f>
        <v>РАСТВОРЫ ДЛЯ ПЕРИТОНЕАЛЬНОГО ДИАЛИЗА</v>
      </c>
      <c r="C15" s="83" t="str">
        <f>C10</f>
        <v>РАСТВОР ДЛЯ ПЕРИТОНЕАЛЬНОГО ДИАЛИЗА ; дозировка: 22.7 мг/мл, 5000 мл*</v>
      </c>
      <c r="D15" s="86">
        <v>25</v>
      </c>
      <c r="E15" s="86"/>
      <c r="F15" s="86"/>
      <c r="G15" s="86"/>
      <c r="H15" s="87" t="str">
        <f>D10</f>
        <v>см[3*];^мл</v>
      </c>
      <c r="I15" s="37">
        <v>250000</v>
      </c>
      <c r="J15" s="89">
        <v>1412.43</v>
      </c>
      <c r="K15" s="89"/>
      <c r="L15" s="21" t="s">
        <v>53</v>
      </c>
      <c r="M15" s="90">
        <f>J15/E10</f>
        <v>0.14124300000000001</v>
      </c>
      <c r="N15" s="90"/>
      <c r="O15" s="22"/>
      <c r="AMJ15"/>
    </row>
    <row r="16" spans="1:1024" ht="34.5" customHeight="1">
      <c r="A16" s="82"/>
      <c r="B16" s="84"/>
      <c r="C16" s="85"/>
      <c r="D16" s="91"/>
      <c r="E16" s="92"/>
      <c r="F16" s="92"/>
      <c r="G16" s="93"/>
      <c r="H16" s="88"/>
      <c r="I16" s="32">
        <f>I15</f>
        <v>250000</v>
      </c>
      <c r="J16" s="94"/>
      <c r="K16" s="95"/>
      <c r="L16" s="15"/>
      <c r="M16" s="96">
        <f>M15</f>
        <v>0.14124300000000001</v>
      </c>
      <c r="N16" s="97"/>
      <c r="O16" s="22"/>
      <c r="AMJ16"/>
    </row>
    <row r="17" spans="1:16" ht="14.25" customHeight="1"/>
    <row r="18" spans="1:16">
      <c r="A18" s="80" t="s">
        <v>39</v>
      </c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</row>
    <row r="19" spans="1:16" ht="110.25" customHeight="1">
      <c r="A19" s="5" t="s">
        <v>1</v>
      </c>
      <c r="B19" s="5" t="s">
        <v>8</v>
      </c>
      <c r="C19" s="5" t="s">
        <v>19</v>
      </c>
      <c r="D19" s="72" t="s">
        <v>10</v>
      </c>
      <c r="E19" s="73"/>
      <c r="F19" s="73"/>
      <c r="G19" s="74"/>
      <c r="H19" s="40" t="s">
        <v>20</v>
      </c>
      <c r="I19" s="40"/>
      <c r="J19" s="40" t="s">
        <v>21</v>
      </c>
      <c r="K19" s="40"/>
      <c r="L19" s="5" t="s">
        <v>22</v>
      </c>
      <c r="M19" s="28" t="s">
        <v>46</v>
      </c>
      <c r="N19" s="5" t="s">
        <v>23</v>
      </c>
    </row>
    <row r="20" spans="1:16" ht="67.5" customHeight="1">
      <c r="A20" s="25">
        <v>4</v>
      </c>
      <c r="B20" s="36" t="str">
        <f>B10</f>
        <v>РАСТВОРЫ ДЛЯ ПЕРИТОНЕАЛЬНОГО ДИАЛИЗА</v>
      </c>
      <c r="C20" s="6" t="str">
        <f>C10</f>
        <v>РАСТВОР ДЛЯ ПЕРИТОНЕАЛЬНОГО ДИАЛИЗА ; дозировка: 22.7 мг/мл, 5000 мл*</v>
      </c>
      <c r="D20" s="75" t="str">
        <f>D10</f>
        <v>см[3*];^мл</v>
      </c>
      <c r="E20" s="76"/>
      <c r="F20" s="77"/>
      <c r="G20" s="78"/>
      <c r="H20" s="50">
        <f>M5</f>
        <v>0.21540000000000001</v>
      </c>
      <c r="I20" s="50"/>
      <c r="J20" s="71">
        <f>M16</f>
        <v>0.14124300000000001</v>
      </c>
      <c r="K20" s="71"/>
      <c r="L20" s="38">
        <f t="shared" ref="L20" si="5">M10</f>
        <v>0.155364</v>
      </c>
      <c r="M20" s="33"/>
      <c r="N20" s="34">
        <f>J20</f>
        <v>0.14124300000000001</v>
      </c>
    </row>
    <row r="21" spans="1:16">
      <c r="A21" s="41" t="s">
        <v>24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23" spans="1:16" ht="45" customHeight="1">
      <c r="A23" s="42" t="s">
        <v>42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</row>
    <row r="24" spans="1:16">
      <c r="A24" s="7"/>
      <c r="B24" s="8" t="s">
        <v>25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6">
      <c r="A25" s="7"/>
      <c r="B25" s="9" t="s">
        <v>26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6" ht="90" customHeight="1">
      <c r="A26" s="43" t="s">
        <v>27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</row>
    <row r="27" spans="1:16" ht="60.75" customHeight="1">
      <c r="A27" s="5" t="s">
        <v>1</v>
      </c>
      <c r="B27" s="5" t="s">
        <v>8</v>
      </c>
      <c r="C27" s="5" t="s">
        <v>28</v>
      </c>
      <c r="D27" s="40" t="s">
        <v>10</v>
      </c>
      <c r="E27" s="40"/>
      <c r="F27" s="40"/>
      <c r="G27" s="40"/>
      <c r="H27" s="13" t="s">
        <v>32</v>
      </c>
      <c r="I27" s="40" t="s">
        <v>29</v>
      </c>
      <c r="J27" s="40"/>
      <c r="K27" s="40" t="s">
        <v>30</v>
      </c>
      <c r="L27" s="40"/>
      <c r="M27" s="40" t="s">
        <v>31</v>
      </c>
      <c r="N27" s="40"/>
    </row>
    <row r="28" spans="1:16" ht="59.25" customHeight="1">
      <c r="A28" s="25">
        <v>4</v>
      </c>
      <c r="B28" s="36" t="str">
        <f t="shared" ref="B28:D28" si="6">B10</f>
        <v>РАСТВОРЫ ДЛЯ ПЕРИТОНЕАЛЬНОГО ДИАЛИЗА</v>
      </c>
      <c r="C28" s="10" t="str">
        <f t="shared" si="6"/>
        <v>РАСТВОР ДЛЯ ПЕРИТОНЕАЛЬНОГО ДИАЛИЗА ; дозировка: 22.7 мг/мл, 5000 мл*</v>
      </c>
      <c r="D28" s="46" t="str">
        <f t="shared" si="6"/>
        <v>см[3*];^мл</v>
      </c>
      <c r="E28" s="46"/>
      <c r="F28" s="46"/>
      <c r="G28" s="46"/>
      <c r="H28" s="11">
        <f>E10*F10</f>
        <v>600000</v>
      </c>
      <c r="I28" s="47">
        <f t="shared" ref="I28" si="7">N20</f>
        <v>0.14124300000000001</v>
      </c>
      <c r="J28" s="47"/>
      <c r="K28" s="48">
        <v>0.17</v>
      </c>
      <c r="L28" s="48"/>
      <c r="M28" s="49">
        <f t="shared" ref="M28" si="8">K28*H28</f>
        <v>102000.00000000001</v>
      </c>
      <c r="N28" s="49"/>
      <c r="P28" s="14"/>
    </row>
    <row r="29" spans="1:16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45">
        <f>SUM(M28:N28)</f>
        <v>102000.00000000001</v>
      </c>
      <c r="N29" s="45"/>
    </row>
    <row r="30" spans="1:16" ht="25.35" customHeight="1">
      <c r="A30" s="44" t="s">
        <v>57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</row>
    <row r="32" spans="1:16" ht="25.5" customHeight="1">
      <c r="B32" s="39" t="s">
        <v>44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</row>
    <row r="33" spans="2:3">
      <c r="B33" s="1" t="s">
        <v>58</v>
      </c>
      <c r="C33" s="12"/>
    </row>
    <row r="35" spans="2:3">
      <c r="C35" s="12"/>
    </row>
  </sheetData>
  <mergeCells count="69">
    <mergeCell ref="J20:K20"/>
    <mergeCell ref="D19:G19"/>
    <mergeCell ref="D20:G20"/>
    <mergeCell ref="M27:N27"/>
    <mergeCell ref="M4:N4"/>
    <mergeCell ref="A18:N18"/>
    <mergeCell ref="A15:A16"/>
    <mergeCell ref="B15:B16"/>
    <mergeCell ref="C15:C16"/>
    <mergeCell ref="D15:G15"/>
    <mergeCell ref="H15:H16"/>
    <mergeCell ref="J15:K15"/>
    <mergeCell ref="M15:N15"/>
    <mergeCell ref="D16:G16"/>
    <mergeCell ref="J16:K16"/>
    <mergeCell ref="M16:N16"/>
    <mergeCell ref="B5:C5"/>
    <mergeCell ref="D5:H5"/>
    <mergeCell ref="I5:J5"/>
    <mergeCell ref="K5:L5"/>
    <mergeCell ref="M5:N5"/>
    <mergeCell ref="A4:A5"/>
    <mergeCell ref="K8:L8"/>
    <mergeCell ref="B8:B9"/>
    <mergeCell ref="C8:C9"/>
    <mergeCell ref="D8:D9"/>
    <mergeCell ref="E8:E9"/>
    <mergeCell ref="B4:C4"/>
    <mergeCell ref="D4:H4"/>
    <mergeCell ref="I4:J4"/>
    <mergeCell ref="K4:L4"/>
    <mergeCell ref="A6:N7"/>
    <mergeCell ref="A8:A9"/>
    <mergeCell ref="F8:F9"/>
    <mergeCell ref="G8:H8"/>
    <mergeCell ref="I8:J8"/>
    <mergeCell ref="M8:N9"/>
    <mergeCell ref="A1:N1"/>
    <mergeCell ref="A2:N2"/>
    <mergeCell ref="B3:C3"/>
    <mergeCell ref="D3:H3"/>
    <mergeCell ref="I3:J3"/>
    <mergeCell ref="K3:L3"/>
    <mergeCell ref="M3:N3"/>
    <mergeCell ref="Q8:Q9"/>
    <mergeCell ref="R8:R9"/>
    <mergeCell ref="P8:P9"/>
    <mergeCell ref="A11:N13"/>
    <mergeCell ref="D14:G14"/>
    <mergeCell ref="J14:K14"/>
    <mergeCell ref="M14:N14"/>
    <mergeCell ref="O8:O9"/>
    <mergeCell ref="M10:N10"/>
    <mergeCell ref="B32:N32"/>
    <mergeCell ref="H19:I19"/>
    <mergeCell ref="J19:K19"/>
    <mergeCell ref="K27:L27"/>
    <mergeCell ref="A21:N21"/>
    <mergeCell ref="A23:N23"/>
    <mergeCell ref="A26:N26"/>
    <mergeCell ref="A30:N30"/>
    <mergeCell ref="M29:N29"/>
    <mergeCell ref="D27:G27"/>
    <mergeCell ref="I27:J27"/>
    <mergeCell ref="D28:G28"/>
    <mergeCell ref="I28:J28"/>
    <mergeCell ref="K28:L28"/>
    <mergeCell ref="M28:N28"/>
    <mergeCell ref="H20:I20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29</cp:revision>
  <cp:lastPrinted>2025-04-14T13:27:16Z</cp:lastPrinted>
  <dcterms:created xsi:type="dcterms:W3CDTF">2006-09-16T00:00:00Z</dcterms:created>
  <dcterms:modified xsi:type="dcterms:W3CDTF">2026-05-12T11:05:43Z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