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9200" windowHeight="10485" firstSheet="3" activeTab="3"/>
  </bookViews>
  <sheets>
    <sheet name="светильники" sheetId="14" r:id="rId1"/>
    <sheet name="строит.товары" sheetId="13" r:id="rId2"/>
    <sheet name="ТумбаВиктория" sheetId="8" state="hidden" r:id="rId3"/>
    <sheet name="шкаф ШМС" sheetId="5" r:id="rId4"/>
    <sheet name="Лист3" sheetId="3" r:id="rId5"/>
  </sheets>
  <calcPr calcId="144525"/>
</workbook>
</file>

<file path=xl/calcChain.xml><?xml version="1.0" encoding="utf-8"?>
<calcChain xmlns="http://schemas.openxmlformats.org/spreadsheetml/2006/main">
  <c r="I12" i="5" l="1"/>
  <c r="H13" i="5"/>
  <c r="I13" i="5" s="1"/>
  <c r="F13" i="5"/>
  <c r="F12" i="5"/>
  <c r="I31" i="5" l="1"/>
  <c r="F31" i="5"/>
  <c r="I21" i="5" l="1"/>
  <c r="I26" i="5"/>
  <c r="I27" i="5"/>
  <c r="I28" i="5"/>
  <c r="H30" i="5"/>
  <c r="I30" i="5" s="1"/>
  <c r="F30" i="5"/>
  <c r="H29" i="5"/>
  <c r="I29" i="5" s="1"/>
  <c r="F29" i="5"/>
  <c r="F28" i="5"/>
  <c r="F27" i="5"/>
  <c r="F26" i="5"/>
  <c r="H25" i="5"/>
  <c r="I25" i="5" s="1"/>
  <c r="F25" i="5"/>
  <c r="H24" i="5"/>
  <c r="I24" i="5" s="1"/>
  <c r="F24" i="5"/>
  <c r="H23" i="5"/>
  <c r="I23" i="5" s="1"/>
  <c r="F23" i="5"/>
  <c r="H22" i="5"/>
  <c r="I22" i="5" s="1"/>
  <c r="F22" i="5"/>
  <c r="F21" i="5"/>
  <c r="H20" i="5"/>
  <c r="I20" i="5" s="1"/>
  <c r="F20" i="5"/>
  <c r="F19" i="5"/>
  <c r="H19" i="5"/>
  <c r="I19" i="5" s="1"/>
  <c r="F18" i="5"/>
  <c r="H18" i="5"/>
  <c r="I18" i="5" s="1"/>
  <c r="F17" i="5"/>
  <c r="H17" i="5"/>
  <c r="I17" i="5" s="1"/>
  <c r="F16" i="5"/>
  <c r="H16" i="5"/>
  <c r="I16" i="5" s="1"/>
  <c r="F15" i="5"/>
  <c r="H15" i="5"/>
  <c r="I15" i="5" s="1"/>
  <c r="H14" i="5"/>
  <c r="I14" i="5" s="1"/>
  <c r="F14" i="5"/>
  <c r="H11" i="5"/>
  <c r="I11" i="5" s="1"/>
  <c r="F11" i="5"/>
  <c r="H10" i="5"/>
  <c r="I10" i="5" s="1"/>
  <c r="F10" i="5"/>
  <c r="I32" i="5" l="1"/>
  <c r="M11" i="14" l="1"/>
  <c r="J10" i="14"/>
  <c r="I10" i="14"/>
  <c r="F10" i="14"/>
  <c r="L10" i="14" s="1"/>
  <c r="M18" i="13"/>
  <c r="J17" i="13"/>
  <c r="I17" i="13"/>
  <c r="F17" i="13"/>
  <c r="L17" i="13" s="1"/>
  <c r="J16" i="13"/>
  <c r="K16" i="13" s="1"/>
  <c r="I16" i="13"/>
  <c r="F16" i="13"/>
  <c r="L16" i="13" s="1"/>
  <c r="J15" i="13"/>
  <c r="K15" i="13" s="1"/>
  <c r="I15" i="13"/>
  <c r="F15" i="13"/>
  <c r="L15" i="13" s="1"/>
  <c r="J14" i="13"/>
  <c r="K14" i="13" s="1"/>
  <c r="I14" i="13"/>
  <c r="F14" i="13"/>
  <c r="L14" i="13" s="1"/>
  <c r="J13" i="13"/>
  <c r="I13" i="13"/>
  <c r="F13" i="13"/>
  <c r="L13" i="13" s="1"/>
  <c r="J12" i="13"/>
  <c r="I12" i="13"/>
  <c r="F12" i="13"/>
  <c r="L12" i="13" s="1"/>
  <c r="J11" i="13"/>
  <c r="K11" i="13" s="1"/>
  <c r="I11" i="13"/>
  <c r="F11" i="13"/>
  <c r="L11" i="13" s="1"/>
  <c r="J10" i="13"/>
  <c r="I10" i="13"/>
  <c r="K10" i="13" s="1"/>
  <c r="F10" i="13"/>
  <c r="L10" i="13" s="1"/>
  <c r="K10" i="14" l="1"/>
  <c r="L11" i="14"/>
  <c r="K13" i="13"/>
  <c r="K12" i="13"/>
  <c r="K17" i="13"/>
  <c r="L18" i="13"/>
  <c r="M11" i="8" l="1"/>
  <c r="J10" i="8"/>
  <c r="I10" i="8"/>
  <c r="F10" i="8"/>
  <c r="L10" i="8" s="1"/>
  <c r="L11" i="8" s="1"/>
  <c r="K10" i="8" l="1"/>
</calcChain>
</file>

<file path=xl/sharedStrings.xml><?xml version="1.0" encoding="utf-8"?>
<sst xmlns="http://schemas.openxmlformats.org/spreadsheetml/2006/main" count="120" uniqueCount="62">
  <si>
    <t>Определение и обоснование НМЦК методом сопоставимых рыночных цен (анализа рынка)</t>
  </si>
  <si>
    <t>с осуществлением сбора и анализа общедоступной ценовой информации</t>
  </si>
  <si>
    <t>Для определения НМЦК использована информация из коммерческих предложений юр.лиц</t>
  </si>
  <si>
    <t>Полученная ценовая информация использована для определения и обоснования НМЦК 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</si>
  <si>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</si>
  <si>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</si>
  <si>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</si>
  <si>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часов.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</si>
  <si>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</si>
  <si>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</si>
  <si>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</si>
  <si>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</si>
  <si>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</si>
  <si>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</si>
  <si>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6=3+4+5</t>
  </si>
  <si>
    <t>8 = кол-во ответов ИЦИ</t>
  </si>
  <si>
    <t>9=           /8</t>
  </si>
  <si>
    <t xml:space="preserve">Начальная (максимальная) цена контракта </t>
  </si>
  <si>
    <t>Коммерческое предложение вх 1/НЗ</t>
  </si>
  <si>
    <t xml:space="preserve">Коммерческое предложение вх 2/НЗ </t>
  </si>
  <si>
    <t xml:space="preserve">Коммерческое предложение вх 3/НЗ </t>
  </si>
  <si>
    <t>м</t>
  </si>
  <si>
    <t>Директор ГБУ ДО ДДТ</t>
  </si>
  <si>
    <t>С.В.Васильева</t>
  </si>
  <si>
    <t>Тумба Vako с раковиной</t>
  </si>
  <si>
    <t>Зам.директора по АХР</t>
  </si>
  <si>
    <t>Л.Л.Виноградова</t>
  </si>
  <si>
    <t>Ротбонт</t>
  </si>
  <si>
    <t>шпатлевка финишная</t>
  </si>
  <si>
    <t>краска</t>
  </si>
  <si>
    <t>плинтус</t>
  </si>
  <si>
    <t xml:space="preserve">уголок внешний </t>
  </si>
  <si>
    <t>уголок внутренний</t>
  </si>
  <si>
    <t>порожек</t>
  </si>
  <si>
    <t>Светильники</t>
  </si>
  <si>
    <t>линолеум</t>
  </si>
  <si>
    <t>Минимальное ценовое предложение, руб.</t>
  </si>
  <si>
    <t>Итого цена, руб (7*8)</t>
  </si>
  <si>
    <t>Ватман</t>
  </si>
  <si>
    <t>Набор маркеров для доски</t>
  </si>
  <si>
    <t>Картон цветной</t>
  </si>
  <si>
    <t>Клейкая лента</t>
  </si>
  <si>
    <t>Карандаши простые</t>
  </si>
  <si>
    <t>Ножницы</t>
  </si>
  <si>
    <t>Гуашь</t>
  </si>
  <si>
    <t>Линейка</t>
  </si>
  <si>
    <t>Клей карандаш</t>
  </si>
  <si>
    <t xml:space="preserve">Клей ПВА </t>
  </si>
  <si>
    <t xml:space="preserve">Экономист по договорной и претензионной работе </t>
  </si>
  <si>
    <t>Брюханов В.В.</t>
  </si>
  <si>
    <t>Фломастеры для рисования</t>
  </si>
  <si>
    <t xml:space="preserve">Бумага А4 плотная </t>
  </si>
  <si>
    <t>Маркер меловой</t>
  </si>
  <si>
    <t>Бумага цветная</t>
  </si>
  <si>
    <t>Малярная лента</t>
  </si>
  <si>
    <t>Карандаши цветные</t>
  </si>
  <si>
    <t>Ручка шариковая</t>
  </si>
  <si>
    <t>Краски акварельные</t>
  </si>
  <si>
    <t>Набор магнитов для доски</t>
  </si>
  <si>
    <t>Набор кистей для рисования</t>
  </si>
  <si>
    <t>Альбом для рисования</t>
  </si>
  <si>
    <t>Пластилин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</si>
</sst>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1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0070C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48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10" fillId="2" borderId="1" xfId="1" applyFont="1" applyFill="1" applyBorder="1" applyAlignment="1" applyProtection="1">
      <alignment horizontal="center" vertical="center" textRotation="90" wrapText="1"/>
    </xf>
    <xf numFmtId="0" fontId="4" fillId="0" borderId="5" xfId="0" applyFont="1" applyBorder="1" applyAlignment="1">
      <alignment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 wrapText="1"/>
    </xf>
    <xf numFmtId="4" fontId="6" fillId="2" borderId="6" xfId="0" applyNumberFormat="1" applyFont="1" applyFill="1" applyBorder="1" applyAlignment="1">
      <alignment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4" fontId="6" fillId="2" borderId="5" xfId="0" applyNumberFormat="1" applyFont="1" applyFill="1" applyBorder="1" applyAlignment="1">
      <alignment horizontal="center" vertical="center" wrapText="1"/>
    </xf>
    <xf numFmtId="4" fontId="13" fillId="0" borderId="5" xfId="0" applyNumberFormat="1" applyFont="1" applyFill="1" applyBorder="1" applyAlignment="1">
      <alignment horizontal="center" vertical="center" wrapText="1"/>
    </xf>
    <xf numFmtId="10" fontId="13" fillId="0" borderId="5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14" fillId="0" borderId="0" xfId="0" applyFont="1" applyFill="1" applyBorder="1" applyAlignment="1">
      <alignment horizontal="left" vertical="top" wrapText="1"/>
    </xf>
    <xf numFmtId="4" fontId="13" fillId="0" borderId="0" xfId="0" applyNumberFormat="1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2" fillId="3" borderId="5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4" fontId="17" fillId="0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 wrapText="1"/>
    </xf>
    <xf numFmtId="2" fontId="13" fillId="2" borderId="5" xfId="0" applyNumberFormat="1" applyFont="1" applyFill="1" applyBorder="1" applyAlignment="1">
      <alignment horizontal="center" vertical="center" wrapText="1"/>
    </xf>
    <xf numFmtId="2" fontId="13" fillId="0" borderId="5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14" fillId="0" borderId="12" xfId="0" applyFont="1" applyBorder="1" applyAlignment="1">
      <alignment vertical="center" wrapText="1"/>
    </xf>
    <xf numFmtId="0" fontId="14" fillId="0" borderId="13" xfId="0" applyFont="1" applyBorder="1" applyAlignment="1">
      <alignment vertical="center" wrapText="1"/>
    </xf>
    <xf numFmtId="0" fontId="18" fillId="0" borderId="13" xfId="0" applyFont="1" applyBorder="1" applyAlignment="1">
      <alignment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7</xdr:row>
      <xdr:rowOff>514350</xdr:rowOff>
    </xdr:to>
    <xdr:pic>
      <xdr:nvPicPr>
        <xdr:cNvPr id="3" name="Picture 21" descr="C:\Temp\KClipboardExport\sssqsznq.gif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7</xdr:row>
      <xdr:rowOff>771525</xdr:rowOff>
    </xdr:to>
    <xdr:pic>
      <xdr:nvPicPr>
        <xdr:cNvPr id="4" name="Picture 19" descr="C:\Temp\KClipboardExport\8c4wnzhy.gif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190500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448550" y="4095750"/>
          <a:ext cx="266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92867</xdr:colOff>
      <xdr:row>7</xdr:row>
      <xdr:rowOff>38100</xdr:rowOff>
    </xdr:from>
    <xdr:to>
      <xdr:col>11</xdr:col>
      <xdr:colOff>1343024</xdr:colOff>
      <xdr:row>7</xdr:row>
      <xdr:rowOff>523875</xdr:rowOff>
    </xdr:to>
    <xdr:pic>
      <xdr:nvPicPr>
        <xdr:cNvPr id="6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41767" y="1752600"/>
          <a:ext cx="1250157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10</xdr:row>
      <xdr:rowOff>9525</xdr:rowOff>
    </xdr:from>
    <xdr:to>
      <xdr:col>9</xdr:col>
      <xdr:colOff>904875</xdr:colOff>
      <xdr:row>11</xdr:row>
      <xdr:rowOff>0</xdr:rowOff>
    </xdr:to>
    <xdr:pic>
      <xdr:nvPicPr>
        <xdr:cNvPr id="7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8562975" y="13716000"/>
          <a:ext cx="6000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609600</xdr:colOff>
      <xdr:row>6</xdr:row>
      <xdr:rowOff>238125</xdr:rowOff>
    </xdr:to>
    <xdr:pic>
      <xdr:nvPicPr>
        <xdr:cNvPr id="8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7</xdr:row>
      <xdr:rowOff>514350</xdr:rowOff>
    </xdr:to>
    <xdr:pic>
      <xdr:nvPicPr>
        <xdr:cNvPr id="3" name="Picture 21" descr="C:\Temp\KClipboardExport\sssqsznq.gif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7</xdr:row>
      <xdr:rowOff>771525</xdr:rowOff>
    </xdr:to>
    <xdr:pic>
      <xdr:nvPicPr>
        <xdr:cNvPr id="4" name="Picture 19" descr="C:\Temp\KClipboardExport\8c4wnzhy.gif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190500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448550" y="4095750"/>
          <a:ext cx="266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92867</xdr:colOff>
      <xdr:row>7</xdr:row>
      <xdr:rowOff>38100</xdr:rowOff>
    </xdr:from>
    <xdr:to>
      <xdr:col>11</xdr:col>
      <xdr:colOff>1343024</xdr:colOff>
      <xdr:row>7</xdr:row>
      <xdr:rowOff>523875</xdr:rowOff>
    </xdr:to>
    <xdr:pic>
      <xdr:nvPicPr>
        <xdr:cNvPr id="6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41767" y="1752600"/>
          <a:ext cx="1250157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9</xdr:col>
      <xdr:colOff>904875</xdr:colOff>
      <xdr:row>18</xdr:row>
      <xdr:rowOff>0</xdr:rowOff>
    </xdr:to>
    <xdr:pic>
      <xdr:nvPicPr>
        <xdr:cNvPr id="7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8562975" y="13716000"/>
          <a:ext cx="6000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609600</xdr:colOff>
      <xdr:row>6</xdr:row>
      <xdr:rowOff>238125</xdr:rowOff>
    </xdr:to>
    <xdr:pic>
      <xdr:nvPicPr>
        <xdr:cNvPr id="8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7</xdr:row>
      <xdr:rowOff>514350</xdr:rowOff>
    </xdr:to>
    <xdr:pic>
      <xdr:nvPicPr>
        <xdr:cNvPr id="3" name="Picture 21" descr="C:\Temp\KClipboardExport\sssqsznq.gif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7</xdr:row>
      <xdr:rowOff>771525</xdr:rowOff>
    </xdr:to>
    <xdr:pic>
      <xdr:nvPicPr>
        <xdr:cNvPr id="4" name="Picture 19" descr="C:\Temp\KClipboardExport\8c4wnzhy.gif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190500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448550" y="4095750"/>
          <a:ext cx="266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92867</xdr:colOff>
      <xdr:row>7</xdr:row>
      <xdr:rowOff>38100</xdr:rowOff>
    </xdr:from>
    <xdr:to>
      <xdr:col>11</xdr:col>
      <xdr:colOff>1343024</xdr:colOff>
      <xdr:row>7</xdr:row>
      <xdr:rowOff>523875</xdr:rowOff>
    </xdr:to>
    <xdr:pic>
      <xdr:nvPicPr>
        <xdr:cNvPr id="6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41767" y="1752600"/>
          <a:ext cx="1250157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10</xdr:row>
      <xdr:rowOff>9525</xdr:rowOff>
    </xdr:from>
    <xdr:to>
      <xdr:col>9</xdr:col>
      <xdr:colOff>904875</xdr:colOff>
      <xdr:row>11</xdr:row>
      <xdr:rowOff>0</xdr:rowOff>
    </xdr:to>
    <xdr:pic>
      <xdr:nvPicPr>
        <xdr:cNvPr id="7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8562975" y="5029200"/>
          <a:ext cx="6000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609600</xdr:colOff>
      <xdr:row>6</xdr:row>
      <xdr:rowOff>238125</xdr:rowOff>
    </xdr:to>
    <xdr:pic>
      <xdr:nvPicPr>
        <xdr:cNvPr id="8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7</xdr:row>
      <xdr:rowOff>514350</xdr:rowOff>
    </xdr:from>
    <xdr:to>
      <xdr:col>8</xdr:col>
      <xdr:colOff>581025</xdr:colOff>
      <xdr:row>7</xdr:row>
      <xdr:rowOff>514350</xdr:rowOff>
    </xdr:to>
    <xdr:pic>
      <xdr:nvPicPr>
        <xdr:cNvPr id="3" name="Picture 21" descr="C:\Temp\KClipboardExport\sssqsznq.gif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7</xdr:row>
      <xdr:rowOff>771525</xdr:rowOff>
    </xdr:from>
    <xdr:to>
      <xdr:col>8</xdr:col>
      <xdr:colOff>542925</xdr:colOff>
      <xdr:row>7</xdr:row>
      <xdr:rowOff>771525</xdr:rowOff>
    </xdr:to>
    <xdr:pic>
      <xdr:nvPicPr>
        <xdr:cNvPr id="4" name="Picture 19" descr="C:\Temp\KClipboardExport\8c4wnzhy.gif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190500</xdr:colOff>
      <xdr:row>6</xdr:row>
      <xdr:rowOff>238125</xdr:rowOff>
    </xdr:from>
    <xdr:to>
      <xdr:col>8</xdr:col>
      <xdr:colOff>609600</xdr:colOff>
      <xdr:row>6</xdr:row>
      <xdr:rowOff>238125</xdr:rowOff>
    </xdr:to>
    <xdr:pic>
      <xdr:nvPicPr>
        <xdr:cNvPr id="8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topLeftCell="A8" workbookViewId="0">
      <selection activeCell="F24" sqref="F24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4.7109375" customWidth="1"/>
    <col min="9" max="9" width="16" customWidth="1"/>
    <col min="10" max="10" width="14.85546875" customWidth="1"/>
    <col min="11" max="11" width="15" customWidth="1"/>
    <col min="12" max="12" width="25.7109375" customWidth="1"/>
    <col min="13" max="13" width="0" hidden="1" customWidth="1"/>
    <col min="15" max="17" width="9.140625" customWidth="1"/>
  </cols>
  <sheetData>
    <row r="1" spans="1:13" x14ac:dyDescent="0.25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3" x14ac:dyDescent="0.25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1:13" x14ac:dyDescent="0.2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</row>
    <row r="4" spans="1:13" ht="15.75" x14ac:dyDescent="0.25">
      <c r="A4" s="36" t="s">
        <v>2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</row>
    <row r="5" spans="1:13" ht="15.75" x14ac:dyDescent="0.25">
      <c r="A5" s="36" t="s">
        <v>3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3" x14ac:dyDescent="0.25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1"/>
    </row>
    <row r="7" spans="1:13" ht="43.5" customHeight="1" x14ac:dyDescent="0.25">
      <c r="A7" s="37" t="s">
        <v>4</v>
      </c>
      <c r="B7" s="39" t="s">
        <v>5</v>
      </c>
      <c r="C7" s="41" t="s">
        <v>6</v>
      </c>
      <c r="D7" s="42"/>
      <c r="E7" s="42"/>
      <c r="F7" s="43"/>
      <c r="G7" s="39" t="s">
        <v>7</v>
      </c>
      <c r="H7" s="39" t="s">
        <v>8</v>
      </c>
      <c r="I7" s="31" t="s">
        <v>9</v>
      </c>
      <c r="J7" s="31"/>
      <c r="K7" s="31"/>
      <c r="L7" s="3" t="s">
        <v>10</v>
      </c>
    </row>
    <row r="8" spans="1:13" ht="174.75" customHeight="1" x14ac:dyDescent="0.25">
      <c r="A8" s="38"/>
      <c r="B8" s="40"/>
      <c r="C8" s="4" t="s">
        <v>18</v>
      </c>
      <c r="D8" s="4" t="s">
        <v>19</v>
      </c>
      <c r="E8" s="4" t="s">
        <v>20</v>
      </c>
      <c r="F8" s="5"/>
      <c r="G8" s="44"/>
      <c r="H8" s="44"/>
      <c r="I8" s="6" t="s">
        <v>11</v>
      </c>
      <c r="J8" s="7" t="s">
        <v>12</v>
      </c>
      <c r="K8" s="7" t="s">
        <v>13</v>
      </c>
      <c r="L8" s="8"/>
    </row>
    <row r="9" spans="1:13" ht="42.75" customHeight="1" x14ac:dyDescent="0.25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9" t="s">
        <v>15</v>
      </c>
      <c r="I9" s="10" t="s">
        <v>16</v>
      </c>
      <c r="J9" s="10">
        <v>10</v>
      </c>
      <c r="K9" s="10">
        <v>11</v>
      </c>
      <c r="L9" s="9" t="s">
        <v>21</v>
      </c>
    </row>
    <row r="10" spans="1:13" ht="42.75" customHeight="1" x14ac:dyDescent="0.25">
      <c r="A10" s="9"/>
      <c r="B10" s="9" t="s">
        <v>34</v>
      </c>
      <c r="C10" s="9">
        <v>5947.3</v>
      </c>
      <c r="D10" s="9">
        <v>4723</v>
      </c>
      <c r="E10" s="9">
        <v>4959</v>
      </c>
      <c r="F10" s="9">
        <f t="shared" ref="F10" si="0">SUM(C10:E10)</f>
        <v>15629.3</v>
      </c>
      <c r="G10" s="9">
        <v>34</v>
      </c>
      <c r="H10" s="9">
        <v>3</v>
      </c>
      <c r="I10" s="12">
        <f t="shared" ref="I10" si="1">AVERAGE(C10:E10)</f>
        <v>5209.7666666666664</v>
      </c>
      <c r="J10" s="12">
        <f t="shared" ref="J10" si="2">STDEV(C10:E10)</f>
        <v>649.53103338742221</v>
      </c>
      <c r="K10" s="13">
        <f t="shared" ref="K10" si="3">J10/I10</f>
        <v>0.1246756476721457</v>
      </c>
      <c r="L10" s="24">
        <f t="shared" ref="L10" si="4">F10/H10*G10</f>
        <v>177132.06666666665</v>
      </c>
    </row>
    <row r="11" spans="1:13" x14ac:dyDescent="0.25">
      <c r="A11" s="32" t="s">
        <v>17</v>
      </c>
      <c r="B11" s="33"/>
      <c r="C11" s="33"/>
      <c r="D11" s="33"/>
      <c r="E11" s="33"/>
      <c r="F11" s="33"/>
      <c r="G11" s="33"/>
      <c r="H11" s="33"/>
      <c r="I11" s="33"/>
      <c r="J11" s="23"/>
      <c r="K11" s="23"/>
      <c r="L11" s="11">
        <f>SUM(L10:L10)</f>
        <v>177132.06666666665</v>
      </c>
      <c r="M11" t="e">
        <f>SUM(#REF!)</f>
        <v>#REF!</v>
      </c>
    </row>
    <row r="12" spans="1:13" ht="15.75" x14ac:dyDescent="0.25">
      <c r="B12" s="15"/>
      <c r="C12" s="16"/>
      <c r="D12" s="16"/>
      <c r="E12" s="16"/>
    </row>
    <row r="13" spans="1:13" x14ac:dyDescent="0.25">
      <c r="C13" s="14"/>
      <c r="E13" t="s">
        <v>25</v>
      </c>
      <c r="I13" t="s">
        <v>26</v>
      </c>
    </row>
  </sheetData>
  <mergeCells count="12">
    <mergeCell ref="I7:K7"/>
    <mergeCell ref="A11:I11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7" right="0.7" top="0.75" bottom="0.75" header="0.3" footer="0.3"/>
  <pageSetup paperSize="9"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"/>
  <sheetViews>
    <sheetView topLeftCell="A9" workbookViewId="0">
      <selection activeCell="A10" sqref="A10:A17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4.7109375" customWidth="1"/>
    <col min="9" max="9" width="16" customWidth="1"/>
    <col min="10" max="10" width="14.85546875" customWidth="1"/>
    <col min="11" max="11" width="15" customWidth="1"/>
    <col min="12" max="12" width="25.7109375" customWidth="1"/>
    <col min="13" max="13" width="0" hidden="1" customWidth="1"/>
    <col min="15" max="17" width="9.140625" customWidth="1"/>
  </cols>
  <sheetData>
    <row r="1" spans="1:12" x14ac:dyDescent="0.25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 x14ac:dyDescent="0.25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1:12" x14ac:dyDescent="0.2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</row>
    <row r="4" spans="1:12" ht="15.75" x14ac:dyDescent="0.25">
      <c r="A4" s="36" t="s">
        <v>2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</row>
    <row r="5" spans="1:12" ht="15.75" x14ac:dyDescent="0.25">
      <c r="A5" s="36" t="s">
        <v>3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2" x14ac:dyDescent="0.25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1"/>
    </row>
    <row r="7" spans="1:12" ht="43.5" customHeight="1" x14ac:dyDescent="0.25">
      <c r="A7" s="37" t="s">
        <v>4</v>
      </c>
      <c r="B7" s="39" t="s">
        <v>5</v>
      </c>
      <c r="C7" s="41" t="s">
        <v>6</v>
      </c>
      <c r="D7" s="42"/>
      <c r="E7" s="42"/>
      <c r="F7" s="43"/>
      <c r="G7" s="39" t="s">
        <v>7</v>
      </c>
      <c r="H7" s="39" t="s">
        <v>8</v>
      </c>
      <c r="I7" s="31" t="s">
        <v>9</v>
      </c>
      <c r="J7" s="31"/>
      <c r="K7" s="31"/>
      <c r="L7" s="3" t="s">
        <v>10</v>
      </c>
    </row>
    <row r="8" spans="1:12" ht="174.75" customHeight="1" x14ac:dyDescent="0.25">
      <c r="A8" s="38"/>
      <c r="B8" s="40"/>
      <c r="C8" s="4" t="s">
        <v>18</v>
      </c>
      <c r="D8" s="4" t="s">
        <v>19</v>
      </c>
      <c r="E8" s="4" t="s">
        <v>20</v>
      </c>
      <c r="F8" s="5"/>
      <c r="G8" s="44"/>
      <c r="H8" s="44"/>
      <c r="I8" s="6" t="s">
        <v>11</v>
      </c>
      <c r="J8" s="7" t="s">
        <v>12</v>
      </c>
      <c r="K8" s="7" t="s">
        <v>13</v>
      </c>
      <c r="L8" s="8"/>
    </row>
    <row r="9" spans="1:12" ht="42.75" customHeight="1" x14ac:dyDescent="0.25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9" t="s">
        <v>15</v>
      </c>
      <c r="I9" s="10" t="s">
        <v>16</v>
      </c>
      <c r="J9" s="10">
        <v>10</v>
      </c>
      <c r="K9" s="10">
        <v>11</v>
      </c>
      <c r="L9" s="9" t="s">
        <v>21</v>
      </c>
    </row>
    <row r="10" spans="1:12" ht="42.75" customHeight="1" thickBot="1" x14ac:dyDescent="0.3">
      <c r="A10" s="20"/>
      <c r="B10" s="9" t="s">
        <v>27</v>
      </c>
      <c r="C10" s="21">
        <v>495</v>
      </c>
      <c r="D10" s="9">
        <v>467.64</v>
      </c>
      <c r="E10" s="9">
        <v>487</v>
      </c>
      <c r="F10" s="9">
        <f t="shared" ref="F10:F17" si="0">SUM(C10:E10)</f>
        <v>1449.6399999999999</v>
      </c>
      <c r="G10" s="9">
        <v>2</v>
      </c>
      <c r="H10" s="9">
        <v>3</v>
      </c>
      <c r="I10" s="12">
        <f t="shared" ref="I10:I17" si="1">AVERAGE(C10:E10)</f>
        <v>483.21333333333331</v>
      </c>
      <c r="J10" s="12">
        <f t="shared" ref="J10:J17" si="2">STDEV(C10:E10)</f>
        <v>14.067570271135438</v>
      </c>
      <c r="K10" s="13">
        <f t="shared" ref="K10:K17" si="3">J10/I10</f>
        <v>2.9112545744740981E-2</v>
      </c>
      <c r="L10" s="12">
        <f t="shared" ref="L10:L17" si="4">F10/H10*G10</f>
        <v>966.42666666666662</v>
      </c>
    </row>
    <row r="11" spans="1:12" ht="42.75" customHeight="1" thickBot="1" x14ac:dyDescent="0.3">
      <c r="A11" s="20"/>
      <c r="B11" s="9" t="s">
        <v>28</v>
      </c>
      <c r="C11" s="21">
        <v>670</v>
      </c>
      <c r="D11" s="9">
        <v>675</v>
      </c>
      <c r="E11" s="9">
        <v>675</v>
      </c>
      <c r="F11" s="9">
        <f t="shared" si="0"/>
        <v>2020</v>
      </c>
      <c r="G11" s="9">
        <v>3</v>
      </c>
      <c r="H11" s="9">
        <v>3</v>
      </c>
      <c r="I11" s="12">
        <f t="shared" si="1"/>
        <v>673.33333333333337</v>
      </c>
      <c r="J11" s="12">
        <f t="shared" si="2"/>
        <v>2.8867513459481287</v>
      </c>
      <c r="K11" s="13">
        <f t="shared" si="3"/>
        <v>4.2872544741803884E-3</v>
      </c>
      <c r="L11" s="12">
        <f t="shared" si="4"/>
        <v>2020</v>
      </c>
    </row>
    <row r="12" spans="1:12" ht="42.75" customHeight="1" thickBot="1" x14ac:dyDescent="0.3">
      <c r="A12" s="20"/>
      <c r="B12" s="9" t="s">
        <v>29</v>
      </c>
      <c r="C12" s="21">
        <v>3673</v>
      </c>
      <c r="D12" s="9">
        <v>3645</v>
      </c>
      <c r="E12" s="9">
        <v>3849</v>
      </c>
      <c r="F12" s="9">
        <f t="shared" si="0"/>
        <v>11167</v>
      </c>
      <c r="G12" s="9">
        <v>3</v>
      </c>
      <c r="H12" s="9">
        <v>3</v>
      </c>
      <c r="I12" s="12">
        <f t="shared" si="1"/>
        <v>3722.3333333333335</v>
      </c>
      <c r="J12" s="12">
        <f t="shared" si="2"/>
        <v>110.5863162119678</v>
      </c>
      <c r="K12" s="13">
        <f t="shared" si="3"/>
        <v>2.9708869762326801E-2</v>
      </c>
      <c r="L12" s="12">
        <f t="shared" si="4"/>
        <v>11167</v>
      </c>
    </row>
    <row r="13" spans="1:12" ht="42.75" customHeight="1" thickBot="1" x14ac:dyDescent="0.3">
      <c r="A13" s="20"/>
      <c r="B13" s="9" t="s">
        <v>30</v>
      </c>
      <c r="C13" s="21">
        <v>180</v>
      </c>
      <c r="D13" s="9">
        <v>202</v>
      </c>
      <c r="E13" s="9">
        <v>198</v>
      </c>
      <c r="F13" s="9">
        <f t="shared" si="0"/>
        <v>580</v>
      </c>
      <c r="G13" s="9">
        <v>30</v>
      </c>
      <c r="H13" s="9">
        <v>3</v>
      </c>
      <c r="I13" s="12">
        <f t="shared" si="1"/>
        <v>193.33333333333334</v>
      </c>
      <c r="J13" s="12">
        <f t="shared" si="2"/>
        <v>11.718930554164631</v>
      </c>
      <c r="K13" s="13">
        <f t="shared" si="3"/>
        <v>6.061515803878257E-2</v>
      </c>
      <c r="L13" s="12">
        <f t="shared" si="4"/>
        <v>5800</v>
      </c>
    </row>
    <row r="14" spans="1:12" ht="42.75" customHeight="1" thickBot="1" x14ac:dyDescent="0.3">
      <c r="A14" s="20"/>
      <c r="B14" s="9" t="s">
        <v>31</v>
      </c>
      <c r="C14" s="21">
        <v>68</v>
      </c>
      <c r="D14" s="9">
        <v>82</v>
      </c>
      <c r="E14" s="9">
        <v>91.8</v>
      </c>
      <c r="F14" s="9">
        <f t="shared" si="0"/>
        <v>241.8</v>
      </c>
      <c r="G14" s="9">
        <v>5</v>
      </c>
      <c r="H14" s="9">
        <v>3</v>
      </c>
      <c r="I14" s="12">
        <f t="shared" si="1"/>
        <v>80.600000000000009</v>
      </c>
      <c r="J14" s="12">
        <f t="shared" si="2"/>
        <v>11.961605243444465</v>
      </c>
      <c r="K14" s="13">
        <f t="shared" si="3"/>
        <v>0.14840701294596109</v>
      </c>
      <c r="L14" s="12">
        <f t="shared" si="4"/>
        <v>403.00000000000006</v>
      </c>
    </row>
    <row r="15" spans="1:12" ht="42.75" customHeight="1" thickBot="1" x14ac:dyDescent="0.3">
      <c r="A15" s="20"/>
      <c r="B15" s="9" t="s">
        <v>32</v>
      </c>
      <c r="C15" s="22">
        <v>65</v>
      </c>
      <c r="D15" s="9">
        <v>78</v>
      </c>
      <c r="E15" s="9">
        <v>58</v>
      </c>
      <c r="F15" s="9">
        <f t="shared" si="0"/>
        <v>201</v>
      </c>
      <c r="G15" s="9">
        <v>10</v>
      </c>
      <c r="H15" s="9">
        <v>3</v>
      </c>
      <c r="I15" s="12">
        <f t="shared" si="1"/>
        <v>67</v>
      </c>
      <c r="J15" s="12">
        <f t="shared" si="2"/>
        <v>10.148891565092219</v>
      </c>
      <c r="K15" s="13">
        <f t="shared" si="3"/>
        <v>0.15147599350883909</v>
      </c>
      <c r="L15" s="12">
        <f t="shared" si="4"/>
        <v>670</v>
      </c>
    </row>
    <row r="16" spans="1:12" ht="42.75" customHeight="1" thickBot="1" x14ac:dyDescent="0.3">
      <c r="A16" s="20"/>
      <c r="B16" s="9" t="s">
        <v>33</v>
      </c>
      <c r="C16" s="21">
        <v>322</v>
      </c>
      <c r="D16" s="21">
        <v>399</v>
      </c>
      <c r="E16" s="21">
        <v>398</v>
      </c>
      <c r="F16" s="9">
        <f t="shared" si="0"/>
        <v>1119</v>
      </c>
      <c r="G16" s="9">
        <v>10</v>
      </c>
      <c r="H16" s="9">
        <v>3</v>
      </c>
      <c r="I16" s="12">
        <f t="shared" si="1"/>
        <v>373</v>
      </c>
      <c r="J16" s="12">
        <f t="shared" si="2"/>
        <v>44.170125650715555</v>
      </c>
      <c r="K16" s="13">
        <f t="shared" si="3"/>
        <v>0.11841856742819183</v>
      </c>
      <c r="L16" s="12">
        <f t="shared" si="4"/>
        <v>3730</v>
      </c>
    </row>
    <row r="17" spans="1:13" ht="42.75" customHeight="1" thickBot="1" x14ac:dyDescent="0.3">
      <c r="A17" s="20"/>
      <c r="B17" s="9" t="s">
        <v>35</v>
      </c>
      <c r="C17" s="21">
        <v>652</v>
      </c>
      <c r="D17" s="21">
        <v>464</v>
      </c>
      <c r="E17" s="21">
        <v>478</v>
      </c>
      <c r="F17" s="9">
        <f t="shared" si="0"/>
        <v>1594</v>
      </c>
      <c r="G17" s="9">
        <v>150</v>
      </c>
      <c r="H17" s="9">
        <v>3</v>
      </c>
      <c r="I17" s="12">
        <f t="shared" si="1"/>
        <v>531.33333333333337</v>
      </c>
      <c r="J17" s="12">
        <f t="shared" si="2"/>
        <v>104.73458518241868</v>
      </c>
      <c r="K17" s="13">
        <f t="shared" si="3"/>
        <v>0.19711653422036138</v>
      </c>
      <c r="L17" s="12">
        <f t="shared" si="4"/>
        <v>79700</v>
      </c>
    </row>
    <row r="18" spans="1:13" x14ac:dyDescent="0.25">
      <c r="A18" s="32" t="s">
        <v>17</v>
      </c>
      <c r="B18" s="33"/>
      <c r="C18" s="33"/>
      <c r="D18" s="33"/>
      <c r="E18" s="33"/>
      <c r="F18" s="33"/>
      <c r="G18" s="33"/>
      <c r="H18" s="33"/>
      <c r="I18" s="33"/>
      <c r="J18" s="23"/>
      <c r="K18" s="23"/>
      <c r="L18" s="11">
        <f>SUM(L10:L17)</f>
        <v>104456.42666666667</v>
      </c>
      <c r="M18" t="e">
        <f>SUM(#REF!)</f>
        <v>#REF!</v>
      </c>
    </row>
    <row r="19" spans="1:13" ht="15.75" x14ac:dyDescent="0.25">
      <c r="B19" s="15"/>
      <c r="C19" s="16"/>
      <c r="D19" s="16"/>
      <c r="E19" s="16"/>
    </row>
    <row r="20" spans="1:13" x14ac:dyDescent="0.25">
      <c r="C20" s="14"/>
      <c r="E20" t="s">
        <v>25</v>
      </c>
      <c r="I20" t="s">
        <v>26</v>
      </c>
    </row>
  </sheetData>
  <mergeCells count="12">
    <mergeCell ref="I7:K7"/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7" right="0.7" top="0.75" bottom="0.75" header="0.3" footer="0.3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workbookViewId="0">
      <selection activeCell="L10" sqref="B10:L10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4.7109375" customWidth="1"/>
    <col min="9" max="9" width="16" customWidth="1"/>
    <col min="10" max="10" width="14.85546875" customWidth="1"/>
    <col min="11" max="11" width="15" customWidth="1"/>
    <col min="12" max="12" width="25.7109375" customWidth="1"/>
    <col min="13" max="13" width="0" hidden="1" customWidth="1"/>
    <col min="15" max="17" width="9.140625" customWidth="1"/>
  </cols>
  <sheetData>
    <row r="1" spans="1:13" x14ac:dyDescent="0.25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3" x14ac:dyDescent="0.25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1:13" x14ac:dyDescent="0.2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</row>
    <row r="4" spans="1:13" ht="15.75" x14ac:dyDescent="0.25">
      <c r="A4" s="36" t="s">
        <v>2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</row>
    <row r="5" spans="1:13" ht="15.75" x14ac:dyDescent="0.25">
      <c r="A5" s="36" t="s">
        <v>3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3" x14ac:dyDescent="0.25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1"/>
    </row>
    <row r="7" spans="1:13" ht="43.5" customHeight="1" x14ac:dyDescent="0.25">
      <c r="A7" s="37" t="s">
        <v>4</v>
      </c>
      <c r="B7" s="39" t="s">
        <v>5</v>
      </c>
      <c r="C7" s="41" t="s">
        <v>6</v>
      </c>
      <c r="D7" s="42"/>
      <c r="E7" s="42"/>
      <c r="F7" s="43"/>
      <c r="G7" s="39" t="s">
        <v>7</v>
      </c>
      <c r="H7" s="39" t="s">
        <v>8</v>
      </c>
      <c r="I7" s="31" t="s">
        <v>9</v>
      </c>
      <c r="J7" s="31"/>
      <c r="K7" s="31"/>
      <c r="L7" s="3" t="s">
        <v>10</v>
      </c>
    </row>
    <row r="8" spans="1:13" ht="174.75" customHeight="1" x14ac:dyDescent="0.25">
      <c r="A8" s="38"/>
      <c r="B8" s="40"/>
      <c r="C8" s="4" t="s">
        <v>18</v>
      </c>
      <c r="D8" s="4" t="s">
        <v>19</v>
      </c>
      <c r="E8" s="4" t="s">
        <v>20</v>
      </c>
      <c r="F8" s="5"/>
      <c r="G8" s="44"/>
      <c r="H8" s="44"/>
      <c r="I8" s="6" t="s">
        <v>11</v>
      </c>
      <c r="J8" s="7" t="s">
        <v>12</v>
      </c>
      <c r="K8" s="7" t="s">
        <v>13</v>
      </c>
      <c r="L8" s="8"/>
    </row>
    <row r="9" spans="1:13" ht="42.75" customHeight="1" thickBot="1" x14ac:dyDescent="0.3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9" t="s">
        <v>15</v>
      </c>
      <c r="I9" s="10" t="s">
        <v>16</v>
      </c>
      <c r="J9" s="10">
        <v>10</v>
      </c>
      <c r="K9" s="10">
        <v>11</v>
      </c>
      <c r="L9" s="9" t="s">
        <v>21</v>
      </c>
    </row>
    <row r="10" spans="1:13" ht="42.75" customHeight="1" thickBot="1" x14ac:dyDescent="0.3">
      <c r="A10" s="9">
        <v>2</v>
      </c>
      <c r="B10" s="9" t="s">
        <v>24</v>
      </c>
      <c r="C10" s="17">
        <v>4477</v>
      </c>
      <c r="D10" s="17">
        <v>3720</v>
      </c>
      <c r="E10" s="17">
        <v>4981</v>
      </c>
      <c r="F10" s="9">
        <f>SUM(C10:E10)</f>
        <v>13178</v>
      </c>
      <c r="G10" s="9">
        <v>1</v>
      </c>
      <c r="H10" s="9">
        <v>3</v>
      </c>
      <c r="I10" s="12">
        <f t="shared" ref="I10" si="0">AVERAGE(C10:E10)</f>
        <v>4392.666666666667</v>
      </c>
      <c r="J10" s="12">
        <f>STDEV(C10:E10)</f>
        <v>634.71594696630405</v>
      </c>
      <c r="K10" s="13">
        <f t="shared" ref="K10" si="1">J10/I10</f>
        <v>0.14449444839117559</v>
      </c>
      <c r="L10" s="12">
        <f>F10/H10*G10</f>
        <v>4392.666666666667</v>
      </c>
    </row>
    <row r="11" spans="1:13" x14ac:dyDescent="0.25">
      <c r="A11" s="32" t="s">
        <v>17</v>
      </c>
      <c r="B11" s="33"/>
      <c r="C11" s="33"/>
      <c r="D11" s="33"/>
      <c r="E11" s="33"/>
      <c r="F11" s="33"/>
      <c r="G11" s="33"/>
      <c r="H11" s="33"/>
      <c r="I11" s="33"/>
      <c r="J11" s="18"/>
      <c r="K11" s="18"/>
      <c r="L11" s="11">
        <f>SUM(L10:L10)</f>
        <v>4392.666666666667</v>
      </c>
      <c r="M11" t="e">
        <f>SUM(#REF!)</f>
        <v>#REF!</v>
      </c>
    </row>
    <row r="12" spans="1:13" ht="15.75" x14ac:dyDescent="0.25">
      <c r="B12" s="15"/>
      <c r="C12" s="16"/>
      <c r="D12" s="16"/>
      <c r="E12" s="16"/>
    </row>
    <row r="13" spans="1:13" x14ac:dyDescent="0.25">
      <c r="B13" t="s">
        <v>22</v>
      </c>
      <c r="C13" s="14"/>
      <c r="E13" t="s">
        <v>23</v>
      </c>
    </row>
  </sheetData>
  <mergeCells count="12">
    <mergeCell ref="I7:K7"/>
    <mergeCell ref="A11:I11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7" right="0.7" top="0.75" bottom="0.75" header="0.3" footer="0.3"/>
  <pageSetup paperSize="9" scale="73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tabSelected="1" topLeftCell="A25" workbookViewId="0">
      <selection activeCell="A32" sqref="A32:XFD32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5" width="13.5703125" customWidth="1"/>
    <col min="6" max="6" width="16.28515625" customWidth="1"/>
    <col min="7" max="7" width="16.140625" customWidth="1"/>
    <col min="8" max="8" width="16" customWidth="1"/>
    <col min="9" max="9" width="25.7109375" customWidth="1"/>
    <col min="10" max="10" width="0" hidden="1" customWidth="1"/>
    <col min="12" max="14" width="9.140625" customWidth="1"/>
  </cols>
  <sheetData>
    <row r="1" spans="1:9" x14ac:dyDescent="0.25">
      <c r="A1" s="34" t="s">
        <v>0</v>
      </c>
      <c r="B1" s="34"/>
      <c r="C1" s="34"/>
      <c r="D1" s="34"/>
      <c r="E1" s="34"/>
      <c r="F1" s="34"/>
      <c r="G1" s="34"/>
      <c r="H1" s="34"/>
      <c r="I1" s="34"/>
    </row>
    <row r="2" spans="1:9" x14ac:dyDescent="0.25">
      <c r="A2" s="35" t="s">
        <v>1</v>
      </c>
      <c r="B2" s="35"/>
      <c r="C2" s="35"/>
      <c r="D2" s="35"/>
      <c r="E2" s="35"/>
      <c r="F2" s="35"/>
      <c r="G2" s="35"/>
      <c r="H2" s="35"/>
      <c r="I2" s="35"/>
    </row>
    <row r="3" spans="1:9" x14ac:dyDescent="0.25">
      <c r="A3" s="34"/>
      <c r="B3" s="34"/>
      <c r="C3" s="34"/>
      <c r="D3" s="34"/>
      <c r="E3" s="34"/>
      <c r="F3" s="34"/>
      <c r="G3" s="34"/>
      <c r="H3" s="34"/>
      <c r="I3" s="34"/>
    </row>
    <row r="4" spans="1:9" ht="15.75" x14ac:dyDescent="0.25">
      <c r="A4" s="36" t="s">
        <v>2</v>
      </c>
      <c r="B4" s="36"/>
      <c r="C4" s="36"/>
      <c r="D4" s="36"/>
      <c r="E4" s="36"/>
      <c r="F4" s="36"/>
      <c r="G4" s="36"/>
      <c r="H4" s="36"/>
      <c r="I4" s="36"/>
    </row>
    <row r="5" spans="1:9" ht="15.75" x14ac:dyDescent="0.25">
      <c r="A5" s="36" t="s">
        <v>3</v>
      </c>
      <c r="B5" s="36"/>
      <c r="C5" s="36"/>
      <c r="D5" s="36"/>
      <c r="E5" s="36"/>
      <c r="F5" s="36"/>
      <c r="G5" s="36"/>
      <c r="H5" s="36"/>
      <c r="I5" s="36"/>
    </row>
    <row r="6" spans="1:9" x14ac:dyDescent="0.25">
      <c r="A6" s="1"/>
      <c r="B6" s="1"/>
      <c r="C6" s="1"/>
      <c r="D6" s="1"/>
      <c r="E6" s="1"/>
      <c r="F6" s="1"/>
      <c r="G6" s="1"/>
      <c r="H6" s="2"/>
      <c r="I6" s="1"/>
    </row>
    <row r="7" spans="1:9" ht="43.5" customHeight="1" x14ac:dyDescent="0.25">
      <c r="A7" s="37" t="s">
        <v>4</v>
      </c>
      <c r="B7" s="39" t="s">
        <v>5</v>
      </c>
      <c r="C7" s="41" t="s">
        <v>6</v>
      </c>
      <c r="D7" s="42"/>
      <c r="E7" s="42"/>
      <c r="F7" s="43"/>
      <c r="G7" s="39" t="s">
        <v>7</v>
      </c>
      <c r="H7" s="25"/>
      <c r="I7" s="3"/>
    </row>
    <row r="8" spans="1:9" ht="174.75" customHeight="1" x14ac:dyDescent="0.25">
      <c r="A8" s="38"/>
      <c r="B8" s="40"/>
      <c r="C8" s="4" t="s">
        <v>18</v>
      </c>
      <c r="D8" s="4" t="s">
        <v>19</v>
      </c>
      <c r="E8" s="4" t="s">
        <v>20</v>
      </c>
      <c r="F8" s="5"/>
      <c r="G8" s="44"/>
      <c r="H8" s="6" t="s">
        <v>36</v>
      </c>
      <c r="I8" s="8" t="s">
        <v>37</v>
      </c>
    </row>
    <row r="9" spans="1:9" ht="42.75" customHeight="1" thickBot="1" x14ac:dyDescent="0.3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10">
        <v>8</v>
      </c>
      <c r="I9" s="9">
        <v>9</v>
      </c>
    </row>
    <row r="10" spans="1:9" ht="42.75" customHeight="1" thickBot="1" x14ac:dyDescent="0.3">
      <c r="A10" s="9">
        <v>2</v>
      </c>
      <c r="B10" s="45" t="s">
        <v>50</v>
      </c>
      <c r="C10" s="28">
        <v>170</v>
      </c>
      <c r="D10" s="28">
        <v>131.9</v>
      </c>
      <c r="E10" s="28">
        <v>180</v>
      </c>
      <c r="F10" s="28">
        <f t="shared" ref="F10:F31" si="0">SUM(C10:E10)</f>
        <v>481.9</v>
      </c>
      <c r="G10" s="27">
        <v>10</v>
      </c>
      <c r="H10" s="29">
        <f>D10</f>
        <v>131.9</v>
      </c>
      <c r="I10" s="28">
        <f t="shared" ref="I10:I30" si="1">H10*G10</f>
        <v>1319</v>
      </c>
    </row>
    <row r="11" spans="1:9" ht="42.75" customHeight="1" thickBot="1" x14ac:dyDescent="0.3">
      <c r="A11" s="9">
        <v>3</v>
      </c>
      <c r="B11" s="46" t="s">
        <v>38</v>
      </c>
      <c r="C11" s="28">
        <v>444</v>
      </c>
      <c r="D11" s="28">
        <v>464</v>
      </c>
      <c r="E11" s="28">
        <v>338</v>
      </c>
      <c r="F11" s="28">
        <f t="shared" si="0"/>
        <v>1246</v>
      </c>
      <c r="G11" s="27">
        <v>20</v>
      </c>
      <c r="H11" s="29">
        <f>E11</f>
        <v>338</v>
      </c>
      <c r="I11" s="28">
        <f t="shared" si="1"/>
        <v>6760</v>
      </c>
    </row>
    <row r="12" spans="1:9" ht="42.75" customHeight="1" thickBot="1" x14ac:dyDescent="0.3">
      <c r="A12" s="9">
        <v>4</v>
      </c>
      <c r="B12" s="47" t="s">
        <v>51</v>
      </c>
      <c r="C12" s="28">
        <v>962</v>
      </c>
      <c r="D12" s="28">
        <v>1020</v>
      </c>
      <c r="E12" s="28">
        <v>989</v>
      </c>
      <c r="F12" s="28">
        <f t="shared" si="0"/>
        <v>2971</v>
      </c>
      <c r="G12" s="27">
        <v>5</v>
      </c>
      <c r="H12" s="29">
        <v>962</v>
      </c>
      <c r="I12" s="28">
        <f>H12*G12</f>
        <v>4810</v>
      </c>
    </row>
    <row r="13" spans="1:9" ht="115.5" customHeight="1" thickBot="1" x14ac:dyDescent="0.3">
      <c r="A13" s="9">
        <v>5</v>
      </c>
      <c r="B13" s="47" t="s">
        <v>52</v>
      </c>
      <c r="C13" s="28">
        <v>1834.14</v>
      </c>
      <c r="D13" s="28">
        <v>2598</v>
      </c>
      <c r="E13" s="28">
        <v>2018.1</v>
      </c>
      <c r="F13" s="28">
        <f t="shared" si="0"/>
        <v>6450.24</v>
      </c>
      <c r="G13" s="27">
        <v>5</v>
      </c>
      <c r="H13" s="29">
        <f>C13</f>
        <v>1834.14</v>
      </c>
      <c r="I13" s="28">
        <f>H13*G13</f>
        <v>9170.7000000000007</v>
      </c>
    </row>
    <row r="14" spans="1:9" ht="42.75" customHeight="1" thickBot="1" x14ac:dyDescent="0.3">
      <c r="A14" s="9">
        <v>6</v>
      </c>
      <c r="B14" s="46" t="s">
        <v>39</v>
      </c>
      <c r="C14" s="28">
        <v>211.32</v>
      </c>
      <c r="D14" s="28">
        <v>134</v>
      </c>
      <c r="E14" s="28">
        <v>200</v>
      </c>
      <c r="F14" s="28">
        <f t="shared" si="0"/>
        <v>545.31999999999994</v>
      </c>
      <c r="G14" s="27">
        <v>5</v>
      </c>
      <c r="H14" s="29">
        <f t="shared" ref="H14:H19" si="2">D14</f>
        <v>134</v>
      </c>
      <c r="I14" s="28">
        <f t="shared" si="1"/>
        <v>670</v>
      </c>
    </row>
    <row r="15" spans="1:9" ht="42.75" customHeight="1" thickBot="1" x14ac:dyDescent="0.3">
      <c r="A15" s="9">
        <v>7</v>
      </c>
      <c r="B15" s="46" t="s">
        <v>40</v>
      </c>
      <c r="C15" s="28">
        <v>172</v>
      </c>
      <c r="D15" s="28">
        <v>139.99</v>
      </c>
      <c r="E15" s="28">
        <v>137</v>
      </c>
      <c r="F15" s="28">
        <f t="shared" si="0"/>
        <v>448.99</v>
      </c>
      <c r="G15" s="27">
        <v>40</v>
      </c>
      <c r="H15" s="29">
        <f t="shared" si="2"/>
        <v>139.99</v>
      </c>
      <c r="I15" s="28">
        <f t="shared" si="1"/>
        <v>5599.6</v>
      </c>
    </row>
    <row r="16" spans="1:9" ht="42.75" customHeight="1" thickBot="1" x14ac:dyDescent="0.3">
      <c r="A16" s="9">
        <v>8</v>
      </c>
      <c r="B16" s="46" t="s">
        <v>53</v>
      </c>
      <c r="C16" s="28">
        <v>106</v>
      </c>
      <c r="D16" s="28">
        <v>97.54</v>
      </c>
      <c r="E16" s="28">
        <v>235</v>
      </c>
      <c r="F16" s="28">
        <f t="shared" si="0"/>
        <v>438.54</v>
      </c>
      <c r="G16" s="27">
        <v>40</v>
      </c>
      <c r="H16" s="29">
        <f t="shared" si="2"/>
        <v>97.54</v>
      </c>
      <c r="I16" s="28">
        <f t="shared" si="1"/>
        <v>3901.6000000000004</v>
      </c>
    </row>
    <row r="17" spans="1:9" ht="42.75" customHeight="1" thickBot="1" x14ac:dyDescent="0.3">
      <c r="A17" s="9">
        <v>9</v>
      </c>
      <c r="B17" s="46" t="s">
        <v>54</v>
      </c>
      <c r="C17" s="28">
        <v>195</v>
      </c>
      <c r="D17" s="28">
        <v>161.38</v>
      </c>
      <c r="E17" s="28">
        <v>287</v>
      </c>
      <c r="F17" s="28">
        <f t="shared" si="0"/>
        <v>643.38</v>
      </c>
      <c r="G17" s="27">
        <v>10</v>
      </c>
      <c r="H17" s="29">
        <f t="shared" si="2"/>
        <v>161.38</v>
      </c>
      <c r="I17" s="28">
        <f t="shared" si="1"/>
        <v>1613.8</v>
      </c>
    </row>
    <row r="18" spans="1:9" ht="42.75" customHeight="1" thickBot="1" x14ac:dyDescent="0.3">
      <c r="A18" s="9">
        <v>10</v>
      </c>
      <c r="B18" s="46" t="s">
        <v>41</v>
      </c>
      <c r="C18" s="28">
        <v>129</v>
      </c>
      <c r="D18" s="28">
        <v>126.85</v>
      </c>
      <c r="E18" s="28">
        <v>179</v>
      </c>
      <c r="F18" s="28">
        <f t="shared" si="0"/>
        <v>434.85</v>
      </c>
      <c r="G18" s="27">
        <v>5</v>
      </c>
      <c r="H18" s="29">
        <f t="shared" si="2"/>
        <v>126.85</v>
      </c>
      <c r="I18" s="28">
        <f t="shared" si="1"/>
        <v>634.25</v>
      </c>
    </row>
    <row r="19" spans="1:9" ht="42.75" customHeight="1" thickBot="1" x14ac:dyDescent="0.3">
      <c r="A19" s="9">
        <v>11</v>
      </c>
      <c r="B19" s="46" t="s">
        <v>55</v>
      </c>
      <c r="C19" s="28">
        <v>150</v>
      </c>
      <c r="D19" s="28">
        <v>148</v>
      </c>
      <c r="E19" s="28">
        <v>315</v>
      </c>
      <c r="F19" s="28">
        <f t="shared" si="0"/>
        <v>613</v>
      </c>
      <c r="G19" s="27">
        <v>20</v>
      </c>
      <c r="H19" s="29">
        <f t="shared" si="2"/>
        <v>148</v>
      </c>
      <c r="I19" s="28">
        <f t="shared" si="1"/>
        <v>2960</v>
      </c>
    </row>
    <row r="20" spans="1:9" ht="42.75" customHeight="1" thickBot="1" x14ac:dyDescent="0.3">
      <c r="A20" s="9">
        <v>12</v>
      </c>
      <c r="B20" s="46" t="s">
        <v>42</v>
      </c>
      <c r="C20" s="28">
        <v>366.34</v>
      </c>
      <c r="D20" s="28">
        <v>413</v>
      </c>
      <c r="E20" s="28">
        <v>723</v>
      </c>
      <c r="F20" s="28">
        <f t="shared" si="0"/>
        <v>1502.34</v>
      </c>
      <c r="G20" s="27">
        <v>10</v>
      </c>
      <c r="H20" s="29">
        <f>C20</f>
        <v>366.34</v>
      </c>
      <c r="I20" s="28">
        <f t="shared" si="1"/>
        <v>3663.3999999999996</v>
      </c>
    </row>
    <row r="21" spans="1:9" ht="42.75" customHeight="1" thickBot="1" x14ac:dyDescent="0.3">
      <c r="A21" s="9">
        <v>13</v>
      </c>
      <c r="B21" s="46" t="s">
        <v>56</v>
      </c>
      <c r="C21" s="28">
        <v>15.1</v>
      </c>
      <c r="D21" s="28">
        <v>11</v>
      </c>
      <c r="E21" s="28">
        <v>13.79</v>
      </c>
      <c r="F21" s="28">
        <f t="shared" si="0"/>
        <v>39.89</v>
      </c>
      <c r="G21" s="27">
        <v>120</v>
      </c>
      <c r="H21" s="29">
        <v>11</v>
      </c>
      <c r="I21" s="28">
        <f t="shared" si="1"/>
        <v>1320</v>
      </c>
    </row>
    <row r="22" spans="1:9" ht="42.75" customHeight="1" thickBot="1" x14ac:dyDescent="0.3">
      <c r="A22" s="9">
        <v>14</v>
      </c>
      <c r="B22" s="46" t="s">
        <v>43</v>
      </c>
      <c r="C22" s="28">
        <v>135</v>
      </c>
      <c r="D22" s="28">
        <v>168.01</v>
      </c>
      <c r="E22" s="28">
        <v>184</v>
      </c>
      <c r="F22" s="28">
        <f t="shared" si="0"/>
        <v>487.01</v>
      </c>
      <c r="G22" s="27">
        <v>10</v>
      </c>
      <c r="H22" s="29">
        <f>C22</f>
        <v>135</v>
      </c>
      <c r="I22" s="28">
        <f t="shared" si="1"/>
        <v>1350</v>
      </c>
    </row>
    <row r="23" spans="1:9" ht="42.75" customHeight="1" thickBot="1" x14ac:dyDescent="0.3">
      <c r="A23" s="9">
        <v>15</v>
      </c>
      <c r="B23" s="46" t="s">
        <v>44</v>
      </c>
      <c r="C23" s="28">
        <v>370</v>
      </c>
      <c r="D23" s="28">
        <v>300</v>
      </c>
      <c r="E23" s="28">
        <v>429</v>
      </c>
      <c r="F23" s="28">
        <f t="shared" si="0"/>
        <v>1099</v>
      </c>
      <c r="G23" s="27">
        <v>10</v>
      </c>
      <c r="H23" s="29">
        <f>300</f>
        <v>300</v>
      </c>
      <c r="I23" s="28">
        <f t="shared" si="1"/>
        <v>3000</v>
      </c>
    </row>
    <row r="24" spans="1:9" ht="42.75" customHeight="1" thickBot="1" x14ac:dyDescent="0.3">
      <c r="A24" s="9">
        <v>16</v>
      </c>
      <c r="B24" s="46" t="s">
        <v>57</v>
      </c>
      <c r="C24" s="28">
        <v>194</v>
      </c>
      <c r="D24" s="28">
        <v>248</v>
      </c>
      <c r="E24" s="28">
        <v>216</v>
      </c>
      <c r="F24" s="28">
        <f t="shared" si="0"/>
        <v>658</v>
      </c>
      <c r="G24" s="27">
        <v>20</v>
      </c>
      <c r="H24" s="29">
        <f>C24</f>
        <v>194</v>
      </c>
      <c r="I24" s="28">
        <f t="shared" si="1"/>
        <v>3880</v>
      </c>
    </row>
    <row r="25" spans="1:9" ht="42.75" customHeight="1" thickBot="1" x14ac:dyDescent="0.3">
      <c r="A25" s="9">
        <v>17</v>
      </c>
      <c r="B25" s="46" t="s">
        <v>45</v>
      </c>
      <c r="C25" s="28">
        <v>189</v>
      </c>
      <c r="D25" s="28">
        <v>199</v>
      </c>
      <c r="E25" s="28">
        <v>199.14</v>
      </c>
      <c r="F25" s="28">
        <f t="shared" si="0"/>
        <v>587.14</v>
      </c>
      <c r="G25" s="27">
        <v>10</v>
      </c>
      <c r="H25" s="29">
        <f>C25</f>
        <v>189</v>
      </c>
      <c r="I25" s="28">
        <f t="shared" si="1"/>
        <v>1890</v>
      </c>
    </row>
    <row r="26" spans="1:9" ht="42.75" customHeight="1" thickBot="1" x14ac:dyDescent="0.3">
      <c r="A26" s="9">
        <v>18</v>
      </c>
      <c r="B26" s="46" t="s">
        <v>58</v>
      </c>
      <c r="C26" s="28">
        <v>147</v>
      </c>
      <c r="D26" s="28">
        <v>205</v>
      </c>
      <c r="E26" s="28">
        <v>109</v>
      </c>
      <c r="F26" s="28">
        <f t="shared" si="0"/>
        <v>461</v>
      </c>
      <c r="G26" s="27">
        <v>5</v>
      </c>
      <c r="H26" s="29">
        <v>109</v>
      </c>
      <c r="I26" s="28">
        <f t="shared" si="1"/>
        <v>545</v>
      </c>
    </row>
    <row r="27" spans="1:9" ht="42.75" customHeight="1" thickBot="1" x14ac:dyDescent="0.3">
      <c r="A27" s="9">
        <v>19</v>
      </c>
      <c r="B27" s="46" t="s">
        <v>59</v>
      </c>
      <c r="C27" s="28">
        <v>190</v>
      </c>
      <c r="D27" s="28">
        <v>198.36</v>
      </c>
      <c r="E27" s="28">
        <v>268</v>
      </c>
      <c r="F27" s="28">
        <f t="shared" si="0"/>
        <v>656.36</v>
      </c>
      <c r="G27" s="27">
        <v>10</v>
      </c>
      <c r="H27" s="29">
        <v>190</v>
      </c>
      <c r="I27" s="28">
        <f t="shared" si="1"/>
        <v>1900</v>
      </c>
    </row>
    <row r="28" spans="1:9" ht="42.75" customHeight="1" thickBot="1" x14ac:dyDescent="0.3">
      <c r="A28" s="9">
        <v>20</v>
      </c>
      <c r="B28" s="46" t="s">
        <v>46</v>
      </c>
      <c r="C28" s="28">
        <v>164</v>
      </c>
      <c r="D28" s="28">
        <v>110</v>
      </c>
      <c r="E28" s="28">
        <v>159</v>
      </c>
      <c r="F28" s="28">
        <f t="shared" si="0"/>
        <v>433</v>
      </c>
      <c r="G28" s="27">
        <v>20</v>
      </c>
      <c r="H28" s="29">
        <v>110</v>
      </c>
      <c r="I28" s="28">
        <f t="shared" si="1"/>
        <v>2200</v>
      </c>
    </row>
    <row r="29" spans="1:9" ht="42.75" customHeight="1" thickBot="1" x14ac:dyDescent="0.3">
      <c r="A29" s="9">
        <v>21</v>
      </c>
      <c r="B29" s="47" t="s">
        <v>47</v>
      </c>
      <c r="C29" s="28">
        <v>59</v>
      </c>
      <c r="D29" s="28">
        <v>52.7</v>
      </c>
      <c r="E29" s="28">
        <v>39.64</v>
      </c>
      <c r="F29" s="28">
        <f t="shared" si="0"/>
        <v>151.34</v>
      </c>
      <c r="G29" s="27">
        <v>10</v>
      </c>
      <c r="H29" s="29">
        <f>E29</f>
        <v>39.64</v>
      </c>
      <c r="I29" s="28">
        <f t="shared" si="1"/>
        <v>396.4</v>
      </c>
    </row>
    <row r="30" spans="1:9" ht="42.75" customHeight="1" thickBot="1" x14ac:dyDescent="0.3">
      <c r="A30" s="9">
        <v>22</v>
      </c>
      <c r="B30" s="46" t="s">
        <v>60</v>
      </c>
      <c r="C30" s="28">
        <v>164</v>
      </c>
      <c r="D30" s="28">
        <v>144</v>
      </c>
      <c r="E30" s="28">
        <v>144</v>
      </c>
      <c r="F30" s="28">
        <f t="shared" si="0"/>
        <v>452</v>
      </c>
      <c r="G30" s="27">
        <v>40</v>
      </c>
      <c r="H30" s="29">
        <f>144</f>
        <v>144</v>
      </c>
      <c r="I30" s="28">
        <f t="shared" si="1"/>
        <v>5760</v>
      </c>
    </row>
    <row r="31" spans="1:9" ht="42.75" customHeight="1" thickBot="1" x14ac:dyDescent="0.3">
      <c r="A31" s="9">
        <v>23</v>
      </c>
      <c r="B31" s="46" t="s">
        <v>61</v>
      </c>
      <c r="C31" s="28">
        <v>500</v>
      </c>
      <c r="D31" s="28">
        <v>614</v>
      </c>
      <c r="E31" s="28">
        <v>650</v>
      </c>
      <c r="F31" s="28">
        <f t="shared" si="0"/>
        <v>1764</v>
      </c>
      <c r="G31" s="27">
        <v>10</v>
      </c>
      <c r="H31" s="29">
        <v>500</v>
      </c>
      <c r="I31" s="28">
        <f>H31*G31</f>
        <v>5000</v>
      </c>
    </row>
    <row r="32" spans="1:9" x14ac:dyDescent="0.25">
      <c r="A32" s="32"/>
      <c r="B32" s="33"/>
      <c r="C32" s="33"/>
      <c r="D32" s="33"/>
      <c r="E32" s="33"/>
      <c r="F32" s="33"/>
      <c r="G32" s="33"/>
      <c r="H32" s="33"/>
      <c r="I32" s="26">
        <f>SUM(I10:I31)</f>
        <v>68343.75</v>
      </c>
    </row>
    <row r="33" spans="2:9" ht="15.75" x14ac:dyDescent="0.25">
      <c r="B33" s="15"/>
      <c r="C33" s="16"/>
      <c r="D33" s="16"/>
      <c r="E33" s="16"/>
      <c r="I33" s="19"/>
    </row>
    <row r="34" spans="2:9" ht="25.5" x14ac:dyDescent="0.25">
      <c r="B34" s="30" t="s">
        <v>48</v>
      </c>
      <c r="C34" s="14"/>
      <c r="D34" t="s">
        <v>49</v>
      </c>
    </row>
  </sheetData>
  <mergeCells count="10">
    <mergeCell ref="A32:H32"/>
    <mergeCell ref="A1:I1"/>
    <mergeCell ref="A2:I2"/>
    <mergeCell ref="A3:I3"/>
    <mergeCell ref="A4:I4"/>
    <mergeCell ref="A5:I5"/>
    <mergeCell ref="A7:A8"/>
    <mergeCell ref="B7:B8"/>
    <mergeCell ref="C7:F7"/>
    <mergeCell ref="G7:G8"/>
  </mergeCells>
  <pageMargins left="0.7" right="0.7" top="0.75" bottom="0.75" header="0.3" footer="0.3"/>
  <pageSetup paperSize="9" scale="4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светильники</vt:lpstr>
      <vt:lpstr>строит.товары</vt:lpstr>
      <vt:lpstr>ТумбаВиктория</vt:lpstr>
      <vt:lpstr>шкаф ШМС</vt:lpstr>
      <vt:lpstr>Лист3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1</cp:lastModifiedBy>
  <cp:lastPrinted>2025-04-18T13:42:18Z</cp:lastPrinted>
  <dcterms:created xsi:type="dcterms:W3CDTF">2016-07-11T11:53:48Z</dcterms:created>
  <dcterms:modified xsi:type="dcterms:W3CDTF">2026-05-12T12:42:05Z</dcterms:modified>
</cp:coreProperties>
</file>