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реставрация стульев 225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5" i="2" l="1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O55" i="2" l="1"/>
  <c r="K10" i="2"/>
  <c r="H10" i="2"/>
  <c r="L10" i="1"/>
  <c r="K10" i="1"/>
  <c r="P10" i="1" s="1"/>
  <c r="N10" i="1" s="1"/>
  <c r="N11" i="1" s="1"/>
  <c r="H10" i="1"/>
  <c r="M10" i="1" l="1"/>
</calcChain>
</file>

<file path=xl/sharedStrings.xml><?xml version="1.0" encoding="utf-8"?>
<sst xmlns="http://schemas.openxmlformats.org/spreadsheetml/2006/main" count="77" uniqueCount="76">
  <si>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</si>
  <si>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</si>
  <si>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</si>
  <si>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</si>
  <si>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</si>
  <si>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</si>
  <si>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</si>
  <si>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</si>
  <si>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</si>
  <si>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</si>
  <si>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</si>
  <si>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</si>
  <si>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</si>
  <si>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</si>
  <si>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</si>
  <si>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</si>
  <si>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</si>
  <si>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</si>
  <si>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</si>
  <si>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</si>
  <si>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</si>
  <si>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</si>
  <si>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</si>
  <si>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</si>
  <si>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</si>
  <si>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</si>
  <si>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</si>
  <si>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</si>
  <si>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</si>
  <si>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</si>
  <si>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</si>
  <si>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</si>
  <si>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</si>
  <si>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</si>
  <si>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</si>
  <si>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</si>
  <si>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</si>
  <si>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</si>
  <si>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</si>
  <si>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</si>
  <si>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</si>
  <si>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</si>
  <si>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</si>
  <si>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</si>
  <si>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</si>
  <si>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</si>
  <si>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</si>
  <si>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</si>
  <si>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</si>
  <si>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</si>
  <si>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</si>
  <si>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</si>
  <si>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</si>
  <si>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</si>
  <si>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</si>
  <si>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</si>
  <si>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</si>
  <si>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</si>
  <si>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</si>
  <si>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</si>
  <si>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</si>
  <si>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</si>
  <si>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</si>
  <si>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</si>
  <si>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</si>
  <si>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</si>
  <si>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</si>
  <si>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</si>
  <si>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</si>
  <si>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</si>
  <si>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</si>
  <si>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</si>
  <si>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</si>
  <si>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</si>
  <si>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>Дата подготовки обоснования НМЦК: 12.05.2026г</t>
  </si>
  <si>
    <t xml:space="preserve">Реставрация стула (Перетяжка стула 
Покраска стула Изготовления накладок)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</si>
</sst>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2"/>
      <color theme="1"/>
      <name val="Times New Roman"/>
      <charset val="204"/>
    </font>
    <font>
      <sz val="10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0"/>
      <color rgb="FF000000"/>
      <name val="Times New Roman"/>
      <charset val="204"/>
    </font>
    <font>
      <i/>
      <sz val="10"/>
      <color indexed="10"/>
      <name val="Times New Roman"/>
      <charset val="204"/>
    </font>
    <font>
      <b/>
      <sz val="12"/>
      <color indexed="8"/>
      <name val="Times New Roman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4" borderId="1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left" vertical="center" wrapText="1"/>
    </xf>
    <xf numFmtId="2" fontId="2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10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zoomScale="80" zoomScaleNormal="80" workbookViewId="0">
      <selection activeCell="A11" sqref="A11:L11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1" customWidth="1"/>
  </cols>
  <sheetData>
    <row r="1" spans="1:16" x14ac:dyDescent="0.3">
      <c r="L1" s="46" t="s">
        <v>0</v>
      </c>
      <c r="M1" s="46"/>
      <c r="N1" s="46"/>
    </row>
    <row r="2" spans="1:16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6" x14ac:dyDescent="0.3">
      <c r="A3" s="48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6" ht="15.6" x14ac:dyDescent="0.3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6" ht="15.6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6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6" x14ac:dyDescent="0.3">
      <c r="A7" s="44" t="s">
        <v>5</v>
      </c>
      <c r="B7" s="45" t="s">
        <v>6</v>
      </c>
      <c r="C7" s="40" t="s">
        <v>7</v>
      </c>
      <c r="D7" s="40"/>
      <c r="E7" s="40"/>
      <c r="F7" s="40"/>
      <c r="G7" s="40"/>
      <c r="H7" s="40"/>
      <c r="I7" s="45" t="s">
        <v>8</v>
      </c>
      <c r="J7" s="45" t="s">
        <v>9</v>
      </c>
      <c r="K7" s="41" t="s">
        <v>10</v>
      </c>
      <c r="L7" s="41"/>
      <c r="M7" s="41"/>
      <c r="N7" s="10" t="s">
        <v>11</v>
      </c>
    </row>
    <row r="8" spans="1:16" ht="92.4" x14ac:dyDescent="0.3">
      <c r="A8" s="44"/>
      <c r="B8" s="45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45"/>
      <c r="J8" s="45"/>
      <c r="K8" s="11" t="s">
        <v>17</v>
      </c>
      <c r="L8" s="12" t="s">
        <v>18</v>
      </c>
      <c r="M8" s="12" t="s">
        <v>19</v>
      </c>
      <c r="N8" s="13"/>
    </row>
    <row r="9" spans="1:16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6" ht="48" x14ac:dyDescent="0.3">
      <c r="A10" s="19">
        <v>1</v>
      </c>
      <c r="B10" s="38" t="s">
        <v>75</v>
      </c>
      <c r="C10" s="39">
        <v>8713</v>
      </c>
      <c r="D10" s="38">
        <v>8277</v>
      </c>
      <c r="E10" s="38">
        <v>9149</v>
      </c>
      <c r="F10" s="7"/>
      <c r="G10" s="6"/>
      <c r="H10" s="20">
        <f t="shared" ref="H10" si="0">C10+D10+E10</f>
        <v>26139</v>
      </c>
      <c r="I10" s="35">
        <v>49</v>
      </c>
      <c r="J10" s="7">
        <v>3</v>
      </c>
      <c r="K10" s="33">
        <f t="shared" ref="K10" si="1">AVERAGE(C10:G10)</f>
        <v>8713</v>
      </c>
      <c r="L10" s="15">
        <f t="shared" ref="L10" si="2">STDEV(C10:G10)</f>
        <v>436</v>
      </c>
      <c r="M10" s="16">
        <f t="shared" ref="M10" si="3">L10/K10</f>
        <v>5.0040169861127054E-2</v>
      </c>
      <c r="N10" s="17">
        <f>P10*I10</f>
        <v>426937</v>
      </c>
      <c r="O10" s="1"/>
      <c r="P10" s="32">
        <f>ROUND(K10,2)</f>
        <v>8713</v>
      </c>
    </row>
    <row r="11" spans="1:16" ht="14.4" customHeight="1" x14ac:dyDescent="0.3">
      <c r="A11" s="42" t="s">
        <v>24</v>
      </c>
      <c r="B11" s="43"/>
      <c r="C11" s="43"/>
      <c r="D11" s="43"/>
      <c r="E11" s="43"/>
      <c r="F11" s="42"/>
      <c r="G11" s="42"/>
      <c r="H11" s="42"/>
      <c r="I11" s="43"/>
      <c r="J11" s="42"/>
      <c r="K11" s="42"/>
      <c r="L11" s="42"/>
      <c r="M11" s="18"/>
      <c r="N11" s="10">
        <f>SUM(N10:N10)</f>
        <v>426937</v>
      </c>
    </row>
    <row r="13" spans="1:16" ht="15.6" x14ac:dyDescent="0.3">
      <c r="I13" s="8"/>
      <c r="J13" s="8"/>
      <c r="K13" s="8"/>
      <c r="L13" s="8"/>
      <c r="M13" s="8"/>
      <c r="N13" s="8"/>
    </row>
    <row r="14" spans="1:16" ht="15.6" x14ac:dyDescent="0.3">
      <c r="I14" s="8"/>
      <c r="J14" s="8"/>
      <c r="K14" s="8"/>
      <c r="L14" s="8"/>
      <c r="M14" s="8"/>
      <c r="N14" s="8"/>
    </row>
    <row r="15" spans="1:16" ht="15.6" x14ac:dyDescent="0.3">
      <c r="B15" s="8" t="s">
        <v>25</v>
      </c>
      <c r="C15" s="8"/>
      <c r="D15" s="8" t="s">
        <v>26</v>
      </c>
      <c r="E15" s="8"/>
    </row>
    <row r="17" spans="2:2" ht="15.6" x14ac:dyDescent="0.3">
      <c r="B17" s="8" t="s">
        <v>74</v>
      </c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1"/>
  </cols>
  <sheetData>
    <row r="2" spans="1:16" x14ac:dyDescent="0.3">
      <c r="A2" t="s">
        <v>1</v>
      </c>
    </row>
    <row r="10" spans="1:16" ht="66" x14ac:dyDescent="0.3">
      <c r="B10" s="22" t="s">
        <v>28</v>
      </c>
      <c r="C10" s="21">
        <v>132.97999999999999</v>
      </c>
      <c r="D10" s="25">
        <v>123.22</v>
      </c>
      <c r="E10" s="26">
        <v>122</v>
      </c>
      <c r="H10">
        <f>C10+D10+E10</f>
        <v>378.2</v>
      </c>
      <c r="I10" s="36">
        <v>13</v>
      </c>
      <c r="K10" s="34">
        <f>AVERAGE(C10:G10)</f>
        <v>126.06666666666666</v>
      </c>
      <c r="N10">
        <f>126.07*13</f>
        <v>1638.9099999999999</v>
      </c>
      <c r="O10" s="1"/>
      <c r="P10" s="31">
        <v>126.06666666666666</v>
      </c>
    </row>
    <row r="11" spans="1:16" ht="79.2" x14ac:dyDescent="0.3">
      <c r="B11" s="22" t="s">
        <v>29</v>
      </c>
      <c r="C11" s="21">
        <v>927.59</v>
      </c>
      <c r="D11" s="25">
        <v>859.51</v>
      </c>
      <c r="E11" s="26">
        <v>851</v>
      </c>
      <c r="I11" s="36">
        <v>30</v>
      </c>
      <c r="K11" s="34"/>
      <c r="N11">
        <f>879.37*30</f>
        <v>26381.1</v>
      </c>
      <c r="O11" s="1"/>
    </row>
    <row r="12" spans="1:16" ht="105.6" x14ac:dyDescent="0.3">
      <c r="B12" s="22" t="s">
        <v>30</v>
      </c>
      <c r="C12" s="27">
        <v>1021.33</v>
      </c>
      <c r="D12" s="25">
        <v>955.74</v>
      </c>
      <c r="E12" s="26">
        <v>937</v>
      </c>
      <c r="I12" s="36">
        <v>30</v>
      </c>
      <c r="K12" s="34"/>
      <c r="N12">
        <f>971.36*30</f>
        <v>29140.799999999999</v>
      </c>
      <c r="O12" s="1"/>
    </row>
    <row r="13" spans="1:16" ht="92.4" x14ac:dyDescent="0.3">
      <c r="B13" s="22" t="s">
        <v>31</v>
      </c>
      <c r="C13" s="21">
        <v>740.94</v>
      </c>
      <c r="D13" s="25">
        <v>726.96</v>
      </c>
      <c r="E13" s="26">
        <v>699</v>
      </c>
      <c r="I13" s="36">
        <v>5</v>
      </c>
      <c r="K13" s="34"/>
      <c r="N13">
        <f>722.3*5</f>
        <v>3611.5</v>
      </c>
      <c r="O13" s="1"/>
    </row>
    <row r="14" spans="1:16" ht="132" x14ac:dyDescent="0.3">
      <c r="B14" s="22" t="s">
        <v>32</v>
      </c>
      <c r="C14" s="21">
        <v>107.89</v>
      </c>
      <c r="D14" s="25">
        <v>100.9</v>
      </c>
      <c r="E14" s="26">
        <v>99.9</v>
      </c>
      <c r="I14" s="36">
        <v>15</v>
      </c>
      <c r="K14" s="34"/>
      <c r="N14">
        <f>102.9*15</f>
        <v>1543.5</v>
      </c>
      <c r="O14" s="1"/>
    </row>
    <row r="15" spans="1:16" ht="105.6" x14ac:dyDescent="0.3">
      <c r="B15" s="22" t="s">
        <v>33</v>
      </c>
      <c r="C15" s="21">
        <v>54.04</v>
      </c>
      <c r="D15" s="25">
        <v>51.01</v>
      </c>
      <c r="E15" s="26">
        <v>50.5</v>
      </c>
      <c r="I15" s="36">
        <v>5</v>
      </c>
      <c r="K15" s="34"/>
      <c r="N15">
        <f>51.85*5</f>
        <v>259.25</v>
      </c>
      <c r="O15" s="1"/>
    </row>
    <row r="16" spans="1:16" ht="132" x14ac:dyDescent="0.3">
      <c r="B16" s="22" t="s">
        <v>34</v>
      </c>
      <c r="C16" s="21">
        <v>346.62</v>
      </c>
      <c r="D16" s="25">
        <v>321.18</v>
      </c>
      <c r="E16" s="26">
        <v>318</v>
      </c>
      <c r="I16" s="36">
        <v>30</v>
      </c>
      <c r="K16" s="34"/>
      <c r="N16">
        <f>328.6*30</f>
        <v>9858</v>
      </c>
      <c r="O16" s="1"/>
    </row>
    <row r="17" spans="2:17" ht="132" x14ac:dyDescent="0.3">
      <c r="B17" s="22" t="s">
        <v>35</v>
      </c>
      <c r="C17" s="21">
        <v>380.54</v>
      </c>
      <c r="D17" s="25">
        <v>369.77</v>
      </c>
      <c r="E17" s="26">
        <v>359</v>
      </c>
      <c r="I17" s="36">
        <v>10</v>
      </c>
      <c r="K17" s="34"/>
      <c r="N17">
        <f>369.77*10</f>
        <v>3697.7</v>
      </c>
      <c r="O17" s="1"/>
    </row>
    <row r="18" spans="2:17" ht="92.4" x14ac:dyDescent="0.3">
      <c r="B18" s="22" t="s">
        <v>36</v>
      </c>
      <c r="C18" s="21">
        <v>348.8</v>
      </c>
      <c r="D18" s="25">
        <v>326.39999999999998</v>
      </c>
      <c r="E18" s="26">
        <v>320</v>
      </c>
      <c r="I18" s="36">
        <v>10</v>
      </c>
      <c r="K18" s="34"/>
      <c r="N18">
        <f>331.73*10</f>
        <v>3317.3</v>
      </c>
      <c r="O18" s="1"/>
    </row>
    <row r="19" spans="2:17" ht="132" x14ac:dyDescent="0.3">
      <c r="B19" s="22" t="s">
        <v>37</v>
      </c>
      <c r="C19" s="21">
        <v>96.57</v>
      </c>
      <c r="D19" s="28">
        <v>93.03</v>
      </c>
      <c r="E19" s="26">
        <v>88.6</v>
      </c>
      <c r="I19" s="36">
        <v>10</v>
      </c>
      <c r="K19" s="34"/>
      <c r="N19">
        <f>92.73*10</f>
        <v>927.30000000000007</v>
      </c>
      <c r="O19" s="1"/>
    </row>
    <row r="20" spans="2:17" ht="79.2" x14ac:dyDescent="0.3">
      <c r="B20" s="22" t="s">
        <v>38</v>
      </c>
      <c r="C20" s="21">
        <v>9.94</v>
      </c>
      <c r="D20" s="25">
        <v>9.57</v>
      </c>
      <c r="E20" s="26">
        <v>9.1999999999999993</v>
      </c>
      <c r="I20" s="36">
        <v>150</v>
      </c>
      <c r="K20" s="34"/>
      <c r="N20">
        <f>9.57*150</f>
        <v>1435.5</v>
      </c>
      <c r="O20" s="1"/>
    </row>
    <row r="21" spans="2:17" ht="92.4" x14ac:dyDescent="0.3">
      <c r="B21" s="22" t="s">
        <v>39</v>
      </c>
      <c r="C21" s="21">
        <v>10.11</v>
      </c>
      <c r="D21" s="25">
        <v>9.64</v>
      </c>
      <c r="E21" s="26">
        <v>9.4499999999999993</v>
      </c>
      <c r="I21" s="36">
        <v>150</v>
      </c>
      <c r="K21" s="34"/>
      <c r="N21">
        <f>9.73*150</f>
        <v>1459.5</v>
      </c>
      <c r="O21" s="1"/>
    </row>
    <row r="22" spans="2:17" ht="132" x14ac:dyDescent="0.3">
      <c r="B22" s="22" t="s">
        <v>40</v>
      </c>
      <c r="C22" s="21">
        <v>19.260000000000002</v>
      </c>
      <c r="D22" s="25">
        <v>18.72</v>
      </c>
      <c r="E22" s="26">
        <v>18</v>
      </c>
      <c r="I22" s="36">
        <v>150</v>
      </c>
      <c r="K22" s="34"/>
      <c r="N22">
        <f>18.66*150</f>
        <v>2799</v>
      </c>
      <c r="O22" s="1"/>
    </row>
    <row r="23" spans="2:17" ht="92.4" x14ac:dyDescent="0.3">
      <c r="B23" s="22" t="s">
        <v>41</v>
      </c>
      <c r="C23" s="21">
        <v>22.68</v>
      </c>
      <c r="D23" s="25">
        <v>21.61</v>
      </c>
      <c r="E23" s="26">
        <v>21.4</v>
      </c>
      <c r="I23" s="36">
        <v>100</v>
      </c>
      <c r="K23" s="34"/>
      <c r="N23">
        <f>21.9*100</f>
        <v>2190</v>
      </c>
      <c r="O23" s="1"/>
    </row>
    <row r="24" spans="2:17" ht="66" x14ac:dyDescent="0.3">
      <c r="B24" s="22" t="s">
        <v>42</v>
      </c>
      <c r="C24" s="21">
        <v>213.84</v>
      </c>
      <c r="D24" s="25">
        <v>205.92</v>
      </c>
      <c r="E24" s="26">
        <v>198</v>
      </c>
      <c r="I24" s="36">
        <v>15</v>
      </c>
      <c r="K24" s="34"/>
      <c r="N24">
        <f>K24*I24</f>
        <v>0</v>
      </c>
      <c r="O24" s="1"/>
    </row>
    <row r="25" spans="2:17" ht="39.6" x14ac:dyDescent="0.3">
      <c r="B25" s="22" t="s">
        <v>43</v>
      </c>
      <c r="C25" s="21">
        <v>59.78</v>
      </c>
      <c r="D25" s="25">
        <v>57.53</v>
      </c>
      <c r="E25" s="26">
        <v>56.4</v>
      </c>
      <c r="I25" s="36">
        <v>20</v>
      </c>
      <c r="K25" s="34"/>
      <c r="N25">
        <f>57.9*I25</f>
        <v>1158</v>
      </c>
      <c r="O25" s="1"/>
      <c r="P25" s="37"/>
    </row>
    <row r="26" spans="2:17" ht="132" x14ac:dyDescent="0.3">
      <c r="B26" s="22" t="s">
        <v>44</v>
      </c>
      <c r="C26" s="21">
        <v>203.3</v>
      </c>
      <c r="D26" s="25">
        <v>191.9</v>
      </c>
      <c r="E26" s="26">
        <v>190</v>
      </c>
      <c r="I26" s="36">
        <v>25</v>
      </c>
      <c r="K26" s="34"/>
      <c r="N26">
        <f>195.07*I26</f>
        <v>4876.75</v>
      </c>
      <c r="O26" s="1"/>
      <c r="P26" s="37"/>
    </row>
    <row r="27" spans="2:17" ht="79.2" x14ac:dyDescent="0.3">
      <c r="B27" s="22" t="s">
        <v>45</v>
      </c>
      <c r="C27" s="21">
        <v>111.28</v>
      </c>
      <c r="D27" s="25">
        <v>107.12</v>
      </c>
      <c r="E27" s="26">
        <v>104</v>
      </c>
      <c r="I27" s="36">
        <v>10</v>
      </c>
      <c r="K27" s="34"/>
      <c r="N27">
        <f>107.47*I27</f>
        <v>1074.7</v>
      </c>
      <c r="O27" s="1"/>
      <c r="P27" s="37"/>
    </row>
    <row r="28" spans="2:17" ht="118.8" x14ac:dyDescent="0.3">
      <c r="B28" s="22" t="s">
        <v>46</v>
      </c>
      <c r="C28" s="21">
        <v>30.24</v>
      </c>
      <c r="D28" s="25">
        <v>29.4</v>
      </c>
      <c r="E28" s="26">
        <v>28</v>
      </c>
      <c r="I28" s="36">
        <v>24</v>
      </c>
      <c r="K28" s="34"/>
      <c r="N28">
        <f>29.21*I28</f>
        <v>701.04</v>
      </c>
      <c r="O28" s="1"/>
      <c r="P28" s="37"/>
    </row>
    <row r="29" spans="2:17" ht="118.8" x14ac:dyDescent="0.3">
      <c r="B29" s="23" t="s">
        <v>47</v>
      </c>
      <c r="C29" s="21">
        <v>75.709999999999994</v>
      </c>
      <c r="D29" s="25">
        <v>71.5</v>
      </c>
      <c r="E29" s="26">
        <v>70.099999999999994</v>
      </c>
      <c r="I29" s="36">
        <v>25</v>
      </c>
      <c r="K29" s="34"/>
      <c r="N29">
        <f>Q29*I29</f>
        <v>0</v>
      </c>
      <c r="O29" s="1"/>
      <c r="P29" s="37"/>
      <c r="Q29">
        <f>ROUND(P29,2)</f>
        <v>0</v>
      </c>
    </row>
    <row r="30" spans="2:17" ht="105.6" x14ac:dyDescent="0.3">
      <c r="B30" s="22" t="s">
        <v>48</v>
      </c>
      <c r="C30" s="21">
        <v>691.2</v>
      </c>
      <c r="D30" s="25">
        <v>665.6</v>
      </c>
      <c r="E30" s="26">
        <v>640</v>
      </c>
      <c r="I30" s="36">
        <v>5</v>
      </c>
      <c r="K30" s="34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2" t="s">
        <v>49</v>
      </c>
      <c r="C31" s="21">
        <v>450.36</v>
      </c>
      <c r="D31" s="25">
        <v>425.34</v>
      </c>
      <c r="E31" s="26">
        <v>417</v>
      </c>
      <c r="I31" s="36">
        <v>5</v>
      </c>
      <c r="K31" s="34"/>
      <c r="N31">
        <f t="shared" si="0"/>
        <v>0</v>
      </c>
      <c r="O31" s="1"/>
      <c r="Q31">
        <f t="shared" si="1"/>
        <v>0</v>
      </c>
    </row>
    <row r="32" spans="2:17" ht="52.8" x14ac:dyDescent="0.3">
      <c r="B32" s="22" t="s">
        <v>50</v>
      </c>
      <c r="C32" s="21">
        <v>190.46</v>
      </c>
      <c r="D32" s="25">
        <v>181.56</v>
      </c>
      <c r="E32" s="26">
        <v>178</v>
      </c>
      <c r="I32" s="36">
        <v>5</v>
      </c>
      <c r="K32" s="34"/>
      <c r="N32">
        <f t="shared" si="0"/>
        <v>0</v>
      </c>
      <c r="O32" s="1"/>
      <c r="Q32">
        <f t="shared" si="1"/>
        <v>0</v>
      </c>
    </row>
    <row r="33" spans="2:17" ht="105.6" x14ac:dyDescent="0.3">
      <c r="B33" s="22" t="s">
        <v>51</v>
      </c>
      <c r="C33" s="27">
        <v>1446.12</v>
      </c>
      <c r="D33" s="29">
        <v>1365.78</v>
      </c>
      <c r="E33" s="30">
        <v>1339</v>
      </c>
      <c r="I33" s="36">
        <v>30</v>
      </c>
      <c r="K33" s="34"/>
      <c r="N33">
        <f t="shared" si="0"/>
        <v>0</v>
      </c>
      <c r="O33" s="1"/>
      <c r="P33" s="37"/>
      <c r="Q33">
        <f t="shared" si="1"/>
        <v>0</v>
      </c>
    </row>
    <row r="34" spans="2:17" ht="145.19999999999999" x14ac:dyDescent="0.3">
      <c r="B34" s="22" t="s">
        <v>52</v>
      </c>
      <c r="C34" s="21">
        <v>63.88</v>
      </c>
      <c r="D34" s="25">
        <v>62.69</v>
      </c>
      <c r="E34" s="26">
        <v>59.7</v>
      </c>
      <c r="I34" s="36">
        <v>6</v>
      </c>
      <c r="K34" s="34"/>
      <c r="N34">
        <f t="shared" si="0"/>
        <v>0</v>
      </c>
      <c r="O34" s="1"/>
      <c r="Q34">
        <f t="shared" si="1"/>
        <v>0</v>
      </c>
    </row>
    <row r="35" spans="2:17" ht="132" x14ac:dyDescent="0.3">
      <c r="B35" s="22" t="s">
        <v>53</v>
      </c>
      <c r="C35" s="21">
        <v>104.94</v>
      </c>
      <c r="D35" s="25">
        <v>100.98</v>
      </c>
      <c r="E35" s="26">
        <v>99</v>
      </c>
      <c r="I35" s="36">
        <v>10</v>
      </c>
      <c r="K35" s="34"/>
      <c r="N35">
        <f t="shared" si="0"/>
        <v>0</v>
      </c>
      <c r="O35" s="1"/>
      <c r="Q35">
        <f t="shared" si="1"/>
        <v>0</v>
      </c>
    </row>
    <row r="36" spans="2:17" ht="92.4" x14ac:dyDescent="0.3">
      <c r="B36" s="22" t="s">
        <v>54</v>
      </c>
      <c r="C36" s="21">
        <v>320.12</v>
      </c>
      <c r="D36" s="25">
        <v>305.02</v>
      </c>
      <c r="E36" s="26">
        <v>302</v>
      </c>
      <c r="I36" s="36">
        <v>5</v>
      </c>
      <c r="K36" s="34"/>
      <c r="N36">
        <f t="shared" si="0"/>
        <v>0</v>
      </c>
      <c r="O36" s="1"/>
      <c r="P36" s="37"/>
      <c r="Q36">
        <f t="shared" si="1"/>
        <v>0</v>
      </c>
    </row>
    <row r="37" spans="2:17" ht="118.8" x14ac:dyDescent="0.3">
      <c r="B37" s="22" t="s">
        <v>55</v>
      </c>
      <c r="C37" s="21">
        <v>151.51</v>
      </c>
      <c r="D37" s="25">
        <v>140.38999999999999</v>
      </c>
      <c r="E37" s="26">
        <v>139</v>
      </c>
      <c r="I37" s="36">
        <v>1</v>
      </c>
      <c r="K37" s="34"/>
      <c r="N37">
        <f t="shared" si="0"/>
        <v>0</v>
      </c>
      <c r="O37" s="1"/>
      <c r="P37" s="37"/>
      <c r="Q37">
        <f t="shared" si="1"/>
        <v>0</v>
      </c>
    </row>
    <row r="38" spans="2:17" ht="105.6" x14ac:dyDescent="0.3">
      <c r="B38" s="23" t="s">
        <v>56</v>
      </c>
      <c r="C38" s="21">
        <v>233.2</v>
      </c>
      <c r="D38" s="25">
        <v>228.8</v>
      </c>
      <c r="E38" s="26">
        <v>220</v>
      </c>
      <c r="I38" s="36">
        <v>2</v>
      </c>
      <c r="K38" s="34"/>
      <c r="N38">
        <f t="shared" si="0"/>
        <v>0</v>
      </c>
      <c r="O38" s="1"/>
      <c r="P38" s="37"/>
      <c r="Q38">
        <f t="shared" si="1"/>
        <v>0</v>
      </c>
    </row>
    <row r="39" spans="2:17" ht="92.4" x14ac:dyDescent="0.3">
      <c r="B39" s="22" t="s">
        <v>57</v>
      </c>
      <c r="C39" s="21">
        <v>277.13</v>
      </c>
      <c r="D39" s="25">
        <v>269.36</v>
      </c>
      <c r="E39" s="26">
        <v>259</v>
      </c>
      <c r="I39" s="36">
        <v>10</v>
      </c>
      <c r="K39" s="34"/>
      <c r="N39">
        <f t="shared" si="0"/>
        <v>0</v>
      </c>
      <c r="O39" s="1"/>
      <c r="P39" s="37"/>
      <c r="Q39">
        <f t="shared" si="1"/>
        <v>0</v>
      </c>
    </row>
    <row r="40" spans="2:17" ht="132" x14ac:dyDescent="0.3">
      <c r="B40" s="22" t="s">
        <v>58</v>
      </c>
      <c r="C40" s="21">
        <v>367.2</v>
      </c>
      <c r="D40" s="25">
        <v>350.2</v>
      </c>
      <c r="E40" s="26">
        <v>340</v>
      </c>
      <c r="I40" s="36">
        <v>10</v>
      </c>
      <c r="K40" s="34"/>
      <c r="N40">
        <f t="shared" si="0"/>
        <v>0</v>
      </c>
      <c r="O40" s="1"/>
      <c r="P40" s="37"/>
      <c r="Q40">
        <f t="shared" si="1"/>
        <v>0</v>
      </c>
    </row>
    <row r="41" spans="2:17" ht="132" x14ac:dyDescent="0.3">
      <c r="B41" s="22" t="s">
        <v>59</v>
      </c>
      <c r="C41" s="21">
        <v>363.8</v>
      </c>
      <c r="D41" s="25">
        <v>346.8</v>
      </c>
      <c r="E41" s="26">
        <v>340</v>
      </c>
      <c r="I41" s="36">
        <v>10</v>
      </c>
      <c r="K41" s="34"/>
      <c r="N41">
        <f t="shared" si="0"/>
        <v>0</v>
      </c>
      <c r="O41" s="1"/>
      <c r="Q41">
        <f t="shared" si="1"/>
        <v>0</v>
      </c>
    </row>
    <row r="42" spans="2:17" ht="132" x14ac:dyDescent="0.3">
      <c r="B42" s="22" t="s">
        <v>60</v>
      </c>
      <c r="C42" s="21">
        <v>363.8</v>
      </c>
      <c r="D42" s="25">
        <v>353.6</v>
      </c>
      <c r="E42" s="26">
        <v>340</v>
      </c>
      <c r="I42" s="36">
        <v>20</v>
      </c>
      <c r="K42" s="34"/>
      <c r="N42">
        <f t="shared" si="0"/>
        <v>0</v>
      </c>
      <c r="O42" s="1"/>
      <c r="P42" s="37"/>
      <c r="Q42">
        <f t="shared" si="1"/>
        <v>0</v>
      </c>
    </row>
    <row r="43" spans="2:17" ht="105.6" x14ac:dyDescent="0.3">
      <c r="B43" s="22" t="s">
        <v>61</v>
      </c>
      <c r="C43" s="21">
        <v>367.2</v>
      </c>
      <c r="D43" s="25">
        <v>343.4</v>
      </c>
      <c r="E43" s="26">
        <v>340</v>
      </c>
      <c r="I43" s="36">
        <v>1</v>
      </c>
      <c r="K43" s="34"/>
      <c r="N43">
        <f t="shared" si="0"/>
        <v>0</v>
      </c>
      <c r="O43" s="1"/>
      <c r="Q43">
        <f t="shared" si="1"/>
        <v>0</v>
      </c>
    </row>
    <row r="44" spans="2:17" ht="118.8" x14ac:dyDescent="0.3">
      <c r="B44" s="22" t="s">
        <v>62</v>
      </c>
      <c r="C44" s="21">
        <v>367.2</v>
      </c>
      <c r="D44" s="25">
        <v>350.2</v>
      </c>
      <c r="E44" s="26">
        <v>340</v>
      </c>
      <c r="I44" s="36">
        <v>20</v>
      </c>
      <c r="K44" s="34"/>
      <c r="N44">
        <f t="shared" si="0"/>
        <v>0</v>
      </c>
      <c r="O44" s="1"/>
      <c r="P44" s="37"/>
      <c r="Q44">
        <f t="shared" si="1"/>
        <v>0</v>
      </c>
    </row>
    <row r="45" spans="2:17" ht="145.19999999999999" x14ac:dyDescent="0.3">
      <c r="B45" s="22" t="s">
        <v>63</v>
      </c>
      <c r="C45" s="21">
        <v>363.8</v>
      </c>
      <c r="D45" s="25">
        <v>350.2</v>
      </c>
      <c r="E45" s="26">
        <v>340</v>
      </c>
      <c r="I45" s="36">
        <v>10</v>
      </c>
      <c r="K45" s="34"/>
      <c r="N45">
        <f t="shared" si="0"/>
        <v>0</v>
      </c>
      <c r="O45" s="1"/>
      <c r="P45" s="37"/>
      <c r="Q45">
        <f t="shared" si="1"/>
        <v>0</v>
      </c>
    </row>
    <row r="46" spans="2:17" ht="145.19999999999999" x14ac:dyDescent="0.3">
      <c r="B46" s="22" t="s">
        <v>64</v>
      </c>
      <c r="C46" s="21">
        <v>78.73</v>
      </c>
      <c r="D46" s="25">
        <v>73.63</v>
      </c>
      <c r="E46" s="26">
        <v>72.900000000000006</v>
      </c>
      <c r="I46" s="36">
        <v>30</v>
      </c>
      <c r="K46" s="34"/>
      <c r="N46">
        <f t="shared" si="0"/>
        <v>0</v>
      </c>
      <c r="O46" s="1"/>
      <c r="P46" s="37"/>
      <c r="Q46">
        <f t="shared" si="1"/>
        <v>0</v>
      </c>
    </row>
    <row r="47" spans="2:17" ht="105.6" x14ac:dyDescent="0.3">
      <c r="B47" s="22" t="s">
        <v>65</v>
      </c>
      <c r="C47" s="21">
        <v>425.86</v>
      </c>
      <c r="D47" s="25">
        <v>413.92</v>
      </c>
      <c r="E47" s="26">
        <v>398</v>
      </c>
      <c r="I47" s="36">
        <v>28</v>
      </c>
      <c r="K47" s="34"/>
      <c r="N47">
        <f t="shared" si="0"/>
        <v>0</v>
      </c>
      <c r="O47" s="1"/>
      <c r="P47" s="37"/>
      <c r="Q47">
        <f t="shared" si="1"/>
        <v>0</v>
      </c>
    </row>
    <row r="48" spans="2:17" ht="92.4" x14ac:dyDescent="0.3">
      <c r="B48" s="22" t="s">
        <v>66</v>
      </c>
      <c r="C48" s="21">
        <v>139.32</v>
      </c>
      <c r="D48" s="25">
        <v>132.87</v>
      </c>
      <c r="E48" s="26">
        <v>129</v>
      </c>
      <c r="I48" s="36">
        <v>10</v>
      </c>
      <c r="K48" s="34"/>
      <c r="N48">
        <f t="shared" si="0"/>
        <v>0</v>
      </c>
      <c r="O48" s="1"/>
      <c r="Q48">
        <f t="shared" si="1"/>
        <v>0</v>
      </c>
    </row>
    <row r="49" spans="1:17" ht="66" x14ac:dyDescent="0.3">
      <c r="B49" s="22" t="s">
        <v>67</v>
      </c>
      <c r="C49" s="21">
        <v>268.92</v>
      </c>
      <c r="D49" s="25">
        <v>258.95999999999998</v>
      </c>
      <c r="E49" s="26">
        <v>249</v>
      </c>
      <c r="I49" s="36">
        <v>2</v>
      </c>
      <c r="K49" s="34"/>
      <c r="N49">
        <f t="shared" si="0"/>
        <v>0</v>
      </c>
      <c r="O49" s="1"/>
      <c r="Q49">
        <f t="shared" si="1"/>
        <v>0</v>
      </c>
    </row>
    <row r="50" spans="1:17" ht="105.6" x14ac:dyDescent="0.3">
      <c r="B50" s="22" t="s">
        <v>68</v>
      </c>
      <c r="C50" s="21">
        <v>581.94000000000005</v>
      </c>
      <c r="D50" s="25">
        <v>559.98</v>
      </c>
      <c r="E50" s="26">
        <v>549</v>
      </c>
      <c r="I50" s="36">
        <v>20</v>
      </c>
      <c r="K50" s="34"/>
      <c r="N50">
        <f t="shared" si="0"/>
        <v>0</v>
      </c>
      <c r="O50" s="1"/>
      <c r="Q50">
        <f t="shared" si="1"/>
        <v>0</v>
      </c>
    </row>
    <row r="51" spans="1:17" ht="105.6" x14ac:dyDescent="0.3">
      <c r="B51" s="24" t="s">
        <v>69</v>
      </c>
      <c r="C51" s="21">
        <v>611.49</v>
      </c>
      <c r="D51" s="25">
        <v>572.22</v>
      </c>
      <c r="E51" s="26">
        <v>561</v>
      </c>
      <c r="I51" s="36">
        <v>1</v>
      </c>
      <c r="K51" s="34"/>
      <c r="N51">
        <f t="shared" si="0"/>
        <v>0</v>
      </c>
      <c r="O51" s="1"/>
      <c r="Q51">
        <f t="shared" si="1"/>
        <v>0</v>
      </c>
    </row>
    <row r="52" spans="1:17" ht="118.8" x14ac:dyDescent="0.3">
      <c r="B52" s="22" t="s">
        <v>70</v>
      </c>
      <c r="C52" s="21">
        <v>212.55</v>
      </c>
      <c r="D52" s="25">
        <v>198.9</v>
      </c>
      <c r="E52" s="26">
        <v>195</v>
      </c>
      <c r="I52" s="36">
        <v>10</v>
      </c>
      <c r="K52" s="34"/>
      <c r="N52">
        <f t="shared" si="0"/>
        <v>0</v>
      </c>
      <c r="O52" s="1"/>
      <c r="Q52">
        <f t="shared" si="1"/>
        <v>0</v>
      </c>
    </row>
    <row r="53" spans="1:17" ht="132" x14ac:dyDescent="0.3">
      <c r="B53" s="24" t="s">
        <v>71</v>
      </c>
      <c r="C53" s="21">
        <v>867.24</v>
      </c>
      <c r="D53" s="25">
        <v>843.15</v>
      </c>
      <c r="E53" s="26">
        <v>803</v>
      </c>
      <c r="I53" s="36">
        <v>1</v>
      </c>
      <c r="K53" s="34"/>
      <c r="N53">
        <f t="shared" si="0"/>
        <v>0</v>
      </c>
      <c r="O53" s="1"/>
      <c r="P53" s="37"/>
      <c r="Q53">
        <f t="shared" si="1"/>
        <v>0</v>
      </c>
    </row>
    <row r="54" spans="1:17" ht="105.6" x14ac:dyDescent="0.3">
      <c r="A54">
        <v>45</v>
      </c>
      <c r="B54" s="22" t="s">
        <v>72</v>
      </c>
      <c r="C54" s="21">
        <v>271.36</v>
      </c>
      <c r="D54" s="25">
        <v>263.68</v>
      </c>
      <c r="E54" s="26">
        <v>256</v>
      </c>
      <c r="I54" s="36">
        <v>30</v>
      </c>
      <c r="K54" s="34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2" t="s">
        <v>73</v>
      </c>
      <c r="C55" s="21">
        <v>130.80000000000001</v>
      </c>
      <c r="D55" s="25">
        <v>124.8</v>
      </c>
      <c r="E55" s="26">
        <v>120</v>
      </c>
      <c r="I55" s="36">
        <v>150</v>
      </c>
      <c r="K55" s="34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50"/>
      <c r="B56" s="51"/>
      <c r="C56" s="51"/>
      <c r="D56" s="51"/>
      <c r="E56" s="51"/>
      <c r="F56" s="50"/>
      <c r="G56" s="50"/>
      <c r="H56" s="50"/>
      <c r="I56" s="51"/>
      <c r="J56" s="50"/>
      <c r="K56" s="50"/>
      <c r="L56" s="50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2026-05-12T12:47:46Z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