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wmf" ContentType="image/x-wmf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575" windowHeight="3735" activeTab="1"/>
  </bookViews>
  <sheets>
    <sheet name="НМЦК-ан.рын+РТ+нормир" sheetId="8" r:id="rId1"/>
    <sheet name="Пр.1.1 - ан.рын+РТ+нормир" sheetId="50" r:id="rId2"/>
    <sheet name="Лист1" sheetId="53" r:id="rId3"/>
    <sheet name="Пр.1.1 услуги - ан.рын+РТ+норм" sheetId="52" r:id="rId4"/>
    <sheet name="Пр.1.1 п.3.7.3 - по Реестру ГК" sheetId="11" r:id="rId5"/>
    <sheet name="НМЦК-п.5-тариф" sheetId="26" r:id="rId6"/>
    <sheet name="Пр.1.1 п.5-тариф" sheetId="24" r:id="rId7"/>
    <sheet name="Пр.1.1 п.5-тариф услуги" sheetId="25" r:id="rId8"/>
    <sheet name="НМЦ-ремонт по п.6.1" sheetId="10" r:id="rId9"/>
    <sheet name="НМЦ-ремонт по п.3.7.1" sheetId="28" r:id="rId10"/>
    <sheet name="Пр.1.1 - ремонт п.3.7.1" sheetId="27" r:id="rId11"/>
  </sheets>
  <definedNames>
    <definedName name="_xlnm.Print_Area" localSheetId="1">'Пр.1.1 - ан.рын+РТ+нормир'!$A$1:$AA$14</definedName>
    <definedName name="_xlnm.Print_Area" localSheetId="10">'Пр.1.1 - ремонт п.3.7.1'!$H$1:$U$16</definedName>
    <definedName name="_xlnm.Print_Area" localSheetId="4">'Пр.1.1 п.3.7.3 - по Реестру ГК'!$H$1:$U$18</definedName>
    <definedName name="_xlnm.Print_Area" localSheetId="3">'Пр.1.1 услуги - ан.рын+РТ+норм'!$H$1:$Z$21</definedName>
  </definedNames>
  <calcPr calcId="124519" fullPrecision="0"/>
</workbook>
</file>

<file path=xl/calcChain.xml><?xml version="1.0" encoding="utf-8"?>
<calcChain xmlns="http://schemas.openxmlformats.org/spreadsheetml/2006/main">
  <c r="Q10" i="50"/>
  <c r="S10"/>
  <c r="U10" s="1"/>
  <c r="T10"/>
  <c r="V10"/>
  <c r="W10" l="1"/>
  <c r="Z10"/>
  <c r="AA10" s="1"/>
  <c r="AA11" s="1"/>
  <c r="C2" i="53"/>
  <c r="C1"/>
  <c r="C3" s="1"/>
  <c r="C5" s="1"/>
  <c r="W15" i="52"/>
  <c r="X15" s="1"/>
  <c r="V15"/>
  <c r="Y15"/>
  <c r="Z15" s="1"/>
  <c r="U15"/>
  <c r="T15"/>
  <c r="Q15"/>
  <c r="W12"/>
  <c r="X12" s="1"/>
  <c r="V12"/>
  <c r="Y12"/>
  <c r="Z12" s="1"/>
  <c r="U12"/>
  <c r="T12"/>
  <c r="Q12"/>
  <c r="W11"/>
  <c r="X11" s="1"/>
  <c r="V11"/>
  <c r="Y11"/>
  <c r="Z11" s="1"/>
  <c r="U11"/>
  <c r="T11"/>
  <c r="Q11"/>
  <c r="W10"/>
  <c r="X10" s="1"/>
  <c r="V10"/>
  <c r="Y10"/>
  <c r="Z10" s="1"/>
  <c r="U10"/>
  <c r="T10"/>
  <c r="Q10"/>
  <c r="W9"/>
  <c r="X9" s="1"/>
  <c r="V9"/>
  <c r="Y9"/>
  <c r="Z9" s="1"/>
  <c r="U9"/>
  <c r="T9"/>
  <c r="Q9"/>
  <c r="T6"/>
  <c r="T7"/>
  <c r="T8"/>
  <c r="T13"/>
  <c r="Z13" s="1"/>
  <c r="T14"/>
  <c r="T16"/>
  <c r="W16"/>
  <c r="X16" s="1"/>
  <c r="V16"/>
  <c r="Y16" s="1"/>
  <c r="Z16" s="1"/>
  <c r="U16"/>
  <c r="Q16"/>
  <c r="W14"/>
  <c r="V14"/>
  <c r="Y14"/>
  <c r="Z14" s="1"/>
  <c r="U14"/>
  <c r="Q14"/>
  <c r="W13"/>
  <c r="X13" s="1"/>
  <c r="V13"/>
  <c r="Y13"/>
  <c r="U13"/>
  <c r="Q13"/>
  <c r="W8"/>
  <c r="V8"/>
  <c r="X8"/>
  <c r="Y8"/>
  <c r="Z8" s="1"/>
  <c r="U8"/>
  <c r="Q8"/>
  <c r="W7"/>
  <c r="X7" s="1"/>
  <c r="V7"/>
  <c r="Y7"/>
  <c r="Z7" s="1"/>
  <c r="U7"/>
  <c r="Q7"/>
  <c r="W6"/>
  <c r="X6" s="1"/>
  <c r="V6"/>
  <c r="Y6" s="1"/>
  <c r="Z6" s="1"/>
  <c r="U6"/>
  <c r="Q6"/>
  <c r="W5"/>
  <c r="X5"/>
  <c r="V5"/>
  <c r="Y5" s="1"/>
  <c r="Z5" s="1"/>
  <c r="U5"/>
  <c r="Q5"/>
  <c r="S10" i="27"/>
  <c r="T10" s="1"/>
  <c r="R10"/>
  <c r="U10" s="1"/>
  <c r="U12" s="1"/>
  <c r="P10" i="11"/>
  <c r="S10" s="1"/>
  <c r="Q11"/>
  <c r="Q12"/>
  <c r="R12"/>
  <c r="Q13"/>
  <c r="R13" s="1"/>
  <c r="Q14"/>
  <c r="R14"/>
  <c r="Q15"/>
  <c r="R15" s="1"/>
  <c r="Q16"/>
  <c r="P11"/>
  <c r="S11" s="1"/>
  <c r="U11" s="1"/>
  <c r="P12"/>
  <c r="S12"/>
  <c r="U12" s="1"/>
  <c r="P13"/>
  <c r="S13"/>
  <c r="U13" s="1"/>
  <c r="P14"/>
  <c r="S14"/>
  <c r="U14"/>
  <c r="P15"/>
  <c r="S15" s="1"/>
  <c r="U15" s="1"/>
  <c r="P16"/>
  <c r="S16" s="1"/>
  <c r="U16" s="1"/>
  <c r="Q10"/>
  <c r="R10"/>
  <c r="Q10" i="27"/>
  <c r="O11" i="11"/>
  <c r="O12"/>
  <c r="O13"/>
  <c r="O14"/>
  <c r="O15"/>
  <c r="O16"/>
  <c r="O10"/>
  <c r="B12" i="28"/>
  <c r="O10" i="27"/>
  <c r="M15" i="25"/>
  <c r="N15"/>
  <c r="M14"/>
  <c r="N14" s="1"/>
  <c r="M13"/>
  <c r="M12"/>
  <c r="N12" s="1"/>
  <c r="M11"/>
  <c r="N11"/>
  <c r="M10"/>
  <c r="N10" s="1"/>
  <c r="M9"/>
  <c r="N9"/>
  <c r="N13"/>
  <c r="L9" i="24"/>
  <c r="L10"/>
  <c r="L11"/>
  <c r="L12"/>
  <c r="L13"/>
  <c r="L14"/>
  <c r="L8"/>
  <c r="L16" s="1"/>
  <c r="M16" i="11"/>
  <c r="M11"/>
  <c r="M12"/>
  <c r="M13"/>
  <c r="M14"/>
  <c r="M15"/>
  <c r="M10"/>
  <c r="X14" i="52"/>
  <c r="S18" i="11" l="1"/>
  <c r="U10"/>
  <c r="U18" s="1"/>
  <c r="T14" i="27"/>
  <c r="B14" i="28" s="1"/>
  <c r="B13"/>
  <c r="Z18" i="52"/>
  <c r="D1" i="53"/>
  <c r="D2"/>
  <c r="N17" i="25"/>
  <c r="R11" i="11"/>
  <c r="R16"/>
  <c r="G1" i="53" l="1"/>
  <c r="E1"/>
  <c r="G2"/>
  <c r="E2"/>
  <c r="E3" l="1"/>
  <c r="E4" s="1"/>
  <c r="G3"/>
</calcChain>
</file>

<file path=xl/sharedStrings.xml><?xml version="1.0" encoding="utf-8"?>
<sst xmlns="http://schemas.openxmlformats.org/spreadsheetml/2006/main" count="315" uniqueCount="177">
  <si>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</si>
  <si>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</si>
  <si>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</si>
  <si>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</si>
  <si>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</si>
  <si>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</si>
  <si>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</si>
  <si>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</si>
  <si>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</si>
  <si>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</si>
  <si>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</si>
  <si>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</si>
  <si>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</si>
  <si>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</si>
  <si>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</si>
  <si>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</si>
  <si>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</si>
  <si>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</si>
  <si>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</si>
  <si>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</si>
  <si>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</si>
  <si>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</si>
  <si>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</si>
  <si>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</si>
  <si>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</si>
  <si>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</si>
  <si>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</si>
  <si>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</si>
  <si>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</si>
  <si>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</si>
  <si>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</si>
  <si>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</si>
  <si>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</si>
  <si>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</si>
  <si>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t xml:space="preserve">                                    откорректированная - с учетом увеличения (У), руб. </t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</si>
  <si>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</si>
  <si>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</si>
  <si>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</si>
  <si>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</si>
  <si>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</si>
  <si>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</si>
  <si>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</si>
  <si>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</si>
  <si>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</si>
  <si>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</si>
  <si>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Кол-во месяцев оказания услуг, мес.</t>
  </si>
  <si>
    <t>Объем оказываемых услуг, ед.</t>
  </si>
  <si>
    <r>
      <rPr>
        <b/>
        <sz val="12"/>
        <color indexed="8"/>
        <rFont val="Times New Roman"/>
        <family val="1"/>
        <charset val="204"/>
      </rPr>
      <t>v</t>
    </r>
    <r>
      <rPr>
        <b/>
        <sz val="10"/>
        <color indexed="8"/>
        <rFont val="Times New Roman"/>
        <family val="1"/>
        <charset val="204"/>
      </rPr>
      <t xml:space="preserve"> - Объем оказываемых услуг, ед.</t>
    </r>
  </si>
  <si>
    <t>Кол-во оказ-х услуг в течен. месяца, ед/мес.</t>
  </si>
  <si>
    <t>Цена закупаемой продукции подлежат государственному регулированию в соответствии с:</t>
  </si>
  <si>
    <t xml:space="preserve">(указывается правовой акт) </t>
  </si>
  <si>
    <t>5=3*4</t>
  </si>
  <si>
    <t xml:space="preserve">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</si>
  <si>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t xml:space="preserve">руб. </t>
  </si>
  <si>
    <t xml:space="preserve">                                                                                                 руб. </t>
  </si>
  <si>
    <t>4.1</t>
  </si>
  <si>
    <t>4.2</t>
  </si>
  <si>
    <t>5=3*4.3</t>
  </si>
  <si>
    <t>4.3=4.1*4.2</t>
  </si>
  <si>
    <t xml:space="preserve">                                                                                                                                                     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</t>
  </si>
  <si>
    <r>
      <t>Тарифный метод - НМЦКтариф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п.5.1-5.2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</si>
  <si>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НМЦКтариф,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</si>
  <si>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11=          /n</t>
  </si>
  <si>
    <t>14=11*9</t>
  </si>
  <si>
    <t>9=           /n</t>
  </si>
  <si>
    <t>12=9*7</t>
  </si>
  <si>
    <t>Номер источника ценовой информации (ИЦИ №i) и цена работы, представленная i-тым ИЦИ (Цi), руб.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</si>
  <si>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подрядчикам</t>
    </r>
    <r>
      <rPr>
        <sz val="12"/>
        <color indexed="8"/>
        <rFont val="Times New Roman"/>
        <family val="1"/>
        <charset val="204"/>
      </rPr>
      <t>, обладающим опытом выполнения соответствующих работ, информация о которых имеется в свободном доступе (в частности, опубликована в печати, размещена на сайтах в сети "Интернет")</t>
    </r>
  </si>
  <si>
    <t>v - кол-во (объем) закупаемой работы, усл.ед.</t>
  </si>
  <si>
    <t>Поправочный коэффициент к "Смете заказчика"</t>
  </si>
  <si>
    <t>с направлением запросов о предоставлении ценовой информации не менее пяти подрядчикам,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</si>
  <si>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Авансирование ___________________ </t>
    </r>
    <r>
      <rPr>
        <i/>
        <sz val="11"/>
        <color indexed="8"/>
        <rFont val="Times New Roman"/>
        <family val="1"/>
        <charset val="204"/>
      </rPr>
      <t>(указать или размер, или %, или не предусматривается)</t>
    </r>
  </si>
  <si>
    <r>
      <t xml:space="preserve">Метод сопоставимых рыночных цен (анализ рынка) - НМЦКрын </t>
    </r>
    <r>
      <rPr>
        <b/>
        <sz val="11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1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1"/>
        <color indexed="8"/>
        <rFont val="Times New Roman"/>
        <family val="1"/>
        <charset val="204"/>
      </rPr>
      <t>(</t>
    </r>
    <r>
      <rPr>
        <b/>
        <i/>
        <sz val="11"/>
        <color indexed="10"/>
        <rFont val="Times New Roman"/>
        <family val="1"/>
        <charset val="204"/>
      </rPr>
      <t>п.3.7.1</t>
    </r>
    <r>
      <rPr>
        <i/>
        <sz val="11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</si>
  <si>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 График выполнения работ представлен в Приложении № __</t>
  </si>
  <si>
    <t>Цена выполнения работ, расчитанная в приложении "Смета заказчика"</t>
  </si>
  <si>
    <r>
      <t xml:space="preserve">НМЦК, руб. (определение и обоснование НМЦК представлено в </t>
    </r>
    <r>
      <rPr>
        <b/>
        <sz val="11"/>
        <color indexed="8"/>
        <rFont val="Times New Roman"/>
        <family val="1"/>
        <charset val="204"/>
      </rPr>
      <t>Приложениях №№ __</t>
    </r>
    <r>
      <rPr>
        <sz val="11"/>
        <color indexed="8"/>
        <rFont val="Times New Roman"/>
        <family val="1"/>
        <charset val="204"/>
      </rPr>
      <t>)</t>
    </r>
  </si>
  <si>
    <t>Приложение № __</t>
  </si>
  <si>
    <t>Описание объекта закупки представлено в приложении "Смета заказчика"</t>
  </si>
  <si>
    <t xml:space="preserve">Выполнение работ в соответствии с описанием объекта закупки, указанным в приложении "Смета заказчика" </t>
  </si>
  <si>
    <t>11 = кол-во ИЦИ</t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</si>
  <si>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</si>
  <si>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Для определения и обоснования НМЦК в расчетах использованы три цены товара (работы, услуги)</t>
  </si>
  <si>
    <t>Ответы на запрос получены от ___ подрядчиков*.</t>
  </si>
  <si>
    <t>Цена единицы продукции, принятая для расчета НМЦК</t>
  </si>
  <si>
    <t>12а</t>
  </si>
  <si>
    <t>15=12а*10</t>
  </si>
  <si>
    <t>!!!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</si>
  <si>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</si>
  <si>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</si>
  <si>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Номер источника ценовой информации (ИЦИ №i)* и цена единицы товара, работы, услуги, представленная i-тым ИЦИ (Цi), руб.</t>
  </si>
  <si>
    <t>10.1</t>
  </si>
  <si>
    <t>10.2</t>
  </si>
  <si>
    <t>12=            /n</t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</si>
  <si>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9-12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</si>
  <si>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6,8,14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</si>
  <si>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11-13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</si>
  <si>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8,10,14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</si>
  <si>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</si>
  <si>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</si>
  <si>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</si>
  <si>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</si>
  <si>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</si>
  <si>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>Дата подготовки обоснования НМЦК: _ _._._. 20_ _г.</t>
  </si>
  <si>
    <t>_ _._._. 20_ _г.</t>
  </si>
  <si>
    <t>Анализ рынка + Реестр товаров</t>
  </si>
  <si>
    <t>Анализ рынка + нормирование</t>
  </si>
  <si>
    <t>Анализ рынка + Реестр товаров + Нормирование</t>
  </si>
  <si>
    <t xml:space="preserve">НМЦК, руб. </t>
  </si>
  <si>
    <t>Начальная (максимальная) цена контракта (НМЦК)</t>
  </si>
  <si>
    <t>Анализ рынка                                        (без РТ и без нормир)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</si>
  <si>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</si>
  <si>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</si>
  <si>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</si>
  <si>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</si>
  <si>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</si>
  <si>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</si>
  <si>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</si>
  <si>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</si>
  <si>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</si>
  <si>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sz val="10"/>
        <color indexed="10"/>
        <rFont val="Times New Roman"/>
        <family val="1"/>
        <charset val="204"/>
      </rPr>
      <t>_._.20__</t>
    </r>
  </si>
  <si>
    <t>10=10.1*10.2</t>
  </si>
  <si>
    <r>
      <t xml:space="preserve">Указаны в приложении ___ </t>
    </r>
    <r>
      <rPr>
        <i/>
        <sz val="11"/>
        <color indexed="62"/>
        <rFont val="Times New Roman"/>
        <family val="1"/>
        <charset val="204"/>
      </rPr>
      <t>(указать№ приложения, где указаны хар-ки)</t>
    </r>
  </si>
  <si>
    <t>Начальная (максимальная) цена контракта, руб. (Обоснование и расчет представлены в Приложении №1.1)</t>
  </si>
  <si>
    <t>8 = кол-во ИЦИ</t>
  </si>
  <si>
    <t>Обоснование и расчет НМЦК</t>
  </si>
  <si>
    <t>Обоснование и расчет НМЦК методом сопоставимых рыночных цен (анализа рынка)</t>
  </si>
  <si>
    <r>
      <t xml:space="preserve">Обоснование и расчет НМЦК </t>
    </r>
    <r>
      <rPr>
        <b/>
        <sz val="11"/>
        <color indexed="10"/>
        <rFont val="Times New Roman"/>
        <family val="1"/>
        <charset val="204"/>
      </rPr>
      <t>тарифным методом</t>
    </r>
  </si>
  <si>
    <t>Обоснование и расчет НМЦК методом сопоставимых рыночных цен (анализ рынка)</t>
  </si>
  <si>
    <r>
      <rPr>
        <b/>
        <i/>
        <sz val="14"/>
        <color indexed="62"/>
        <rFont val="Times New Roman"/>
        <family val="1"/>
        <charset val="204"/>
      </rPr>
      <t>Процедуры, используемые для получения ценовой информации по п.3.7 Методических рекомендаций №567 (справочно):</t>
    </r>
    <r>
      <rPr>
        <sz val="11"/>
        <color indexed="8"/>
        <rFont val="Times New Roman"/>
        <family val="1"/>
        <charset val="204"/>
      </rPr>
      <t xml:space="preserve">
</t>
    </r>
    <r>
      <rPr>
        <b/>
        <sz val="11"/>
        <color indexed="60"/>
        <rFont val="Times New Roman"/>
        <family val="1"/>
        <charset val="204"/>
      </rPr>
      <t xml:space="preserve">3.7.1 </t>
    </r>
    <r>
      <rPr>
        <sz val="11"/>
        <color indexed="8"/>
        <rFont val="Times New Roman"/>
        <family val="1"/>
        <charset val="204"/>
      </rPr>
      <t xml:space="preserve">(направлены запросы о предоставлении ценовой информации не менее 5 ИЦИ);
</t>
    </r>
    <r>
      <rPr>
        <b/>
        <sz val="11"/>
        <color indexed="60"/>
        <rFont val="Times New Roman"/>
        <family val="1"/>
        <charset val="204"/>
      </rPr>
      <t xml:space="preserve">3.7.2 </t>
    </r>
    <r>
      <rPr>
        <sz val="11"/>
        <color indexed="8"/>
        <rFont val="Times New Roman"/>
        <family val="1"/>
        <charset val="204"/>
      </rPr>
      <t xml:space="preserve">(размещены запросы о предоставлении ценовой информации в ЕИС);
</t>
    </r>
    <r>
      <rPr>
        <b/>
        <sz val="11"/>
        <color indexed="60"/>
        <rFont val="Times New Roman"/>
        <family val="1"/>
        <charset val="204"/>
      </rPr>
      <t>3.7.3</t>
    </r>
    <r>
      <rPr>
        <sz val="11"/>
        <color indexed="8"/>
        <rFont val="Times New Roman"/>
        <family val="1"/>
        <charset val="204"/>
      </rPr>
      <t xml:space="preserve"> (осуществлен поиск ценовой информации в реестре контрактов, заключенных заказчиками; 
</t>
    </r>
    <r>
      <rPr>
        <b/>
        <sz val="11"/>
        <color indexed="60"/>
        <rFont val="Times New Roman"/>
        <family val="1"/>
        <charset val="204"/>
      </rPr>
      <t xml:space="preserve">3.7.4 </t>
    </r>
    <r>
      <rPr>
        <sz val="11"/>
        <color indexed="8"/>
        <rFont val="Times New Roman"/>
        <family val="1"/>
        <charset val="204"/>
      </rPr>
      <t xml:space="preserve">(осуществлен сбор и анализ общедоступной ценовой информации):
  - </t>
    </r>
    <r>
      <rPr>
        <b/>
        <sz val="11"/>
        <color indexed="60"/>
        <rFont val="Times New Roman"/>
        <family val="1"/>
        <charset val="204"/>
      </rPr>
      <t xml:space="preserve">3.7.4.1 </t>
    </r>
    <r>
      <rPr>
        <sz val="11"/>
        <color indexed="8"/>
        <rFont val="Times New Roman"/>
        <family val="1"/>
        <charset val="204"/>
      </rPr>
      <t xml:space="preserve">информация о ценах, содержащаяся в рекламе, каталогах и в др. предложениях;
  - </t>
    </r>
    <r>
      <rPr>
        <b/>
        <sz val="11"/>
        <color indexed="60"/>
        <rFont val="Times New Roman"/>
        <family val="1"/>
        <charset val="204"/>
      </rPr>
      <t xml:space="preserve">3.7.4.2 </t>
    </r>
    <r>
      <rPr>
        <sz val="11"/>
        <color indexed="8"/>
        <rFont val="Times New Roman"/>
        <family val="1"/>
        <charset val="204"/>
      </rPr>
      <t xml:space="preserve">информация о котировках на российских биржах и иностранных биржах;
  - </t>
    </r>
    <r>
      <rPr>
        <b/>
        <sz val="11"/>
        <color indexed="60"/>
        <rFont val="Times New Roman"/>
        <family val="1"/>
        <charset val="204"/>
      </rPr>
      <t xml:space="preserve">3.7.4.3 </t>
    </r>
    <r>
      <rPr>
        <sz val="11"/>
        <color indexed="8"/>
        <rFont val="Times New Roman"/>
        <family val="1"/>
        <charset val="204"/>
      </rPr>
      <t xml:space="preserve">информация о котировках на электронных площадках;
  - </t>
    </r>
    <r>
      <rPr>
        <b/>
        <sz val="11"/>
        <color indexed="60"/>
        <rFont val="Times New Roman"/>
        <family val="1"/>
        <charset val="204"/>
      </rPr>
      <t>3.7.4.4.</t>
    </r>
    <r>
      <rPr>
        <sz val="11"/>
        <color indexed="8"/>
        <rFont val="Times New Roman"/>
        <family val="1"/>
        <charset val="204"/>
      </rPr>
      <t xml:space="preserve"> данные государственной статистической отчетности;
  - </t>
    </r>
    <r>
      <rPr>
        <b/>
        <sz val="11"/>
        <color indexed="60"/>
        <rFont val="Times New Roman"/>
        <family val="1"/>
        <charset val="204"/>
      </rPr>
      <t xml:space="preserve">3.7.4.5 </t>
    </r>
    <r>
      <rPr>
        <sz val="11"/>
        <color indexed="8"/>
        <rFont val="Times New Roman"/>
        <family val="1"/>
        <charset val="204"/>
      </rPr>
      <t xml:space="preserve">информация о ценах товаров, работ, услуг, содержащаяся в официальных источниках информации уполномоченных государственных органов в соответствии с законодательством субъектов Российской Федерации или иных общедоступных изданиях;
  - </t>
    </r>
    <r>
      <rPr>
        <b/>
        <sz val="11"/>
        <color indexed="60"/>
        <rFont val="Times New Roman"/>
        <family val="1"/>
        <charset val="204"/>
      </rPr>
      <t>3.7.4.6</t>
    </r>
    <r>
      <rPr>
        <sz val="11"/>
        <color indexed="8"/>
        <rFont val="Times New Roman"/>
        <family val="1"/>
        <charset val="204"/>
      </rPr>
      <t xml:space="preserve"> информация о рыночной стоимости объектов оценки, определенная в соответствии с законодательством РФ;тчетности
  - </t>
    </r>
    <r>
      <rPr>
        <b/>
        <sz val="11"/>
        <color indexed="60"/>
        <rFont val="Times New Roman"/>
        <family val="1"/>
        <charset val="204"/>
      </rPr>
      <t xml:space="preserve">3.7.4.7 </t>
    </r>
    <r>
      <rPr>
        <sz val="11"/>
        <color indexed="8"/>
        <rFont val="Times New Roman"/>
        <family val="1"/>
        <charset val="204"/>
      </rPr>
      <t xml:space="preserve">информация информационно-ценовых агентств на условиях раскрытия методологии расчета цен;
  - </t>
    </r>
    <r>
      <rPr>
        <b/>
        <sz val="11"/>
        <color indexed="60"/>
        <rFont val="Times New Roman"/>
        <family val="1"/>
        <charset val="204"/>
      </rPr>
      <t>3.7.4.8</t>
    </r>
    <r>
      <rPr>
        <sz val="11"/>
        <color indexed="8"/>
        <rFont val="Times New Roman"/>
        <family val="1"/>
        <charset val="204"/>
      </rPr>
      <t xml:space="preserve"> иные источники информации, в том числе общедоступные результаты изучения рынка.</t>
    </r>
  </si>
  <si>
    <r>
      <rPr>
        <b/>
        <sz val="11"/>
        <color indexed="60"/>
        <rFont val="Times New Roman"/>
        <family val="1"/>
        <charset val="204"/>
      </rPr>
      <t>Метод сопоставимых рыночных цен (анализ рынка)</t>
    </r>
    <r>
      <rPr>
        <sz val="11"/>
        <color indexed="8"/>
        <rFont val="Times New Roman"/>
        <family val="1"/>
        <charset val="204"/>
      </rPr>
      <t xml:space="preserve"> 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</si>
  <si>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r>
      <rPr>
        <b/>
        <sz val="11"/>
        <color indexed="60"/>
        <rFont val="Times New Roman"/>
        <family val="1"/>
        <charset val="204"/>
      </rPr>
      <t xml:space="preserve">Метод сопоставимых рыночных цен /анализ рынка/ </t>
    </r>
    <r>
      <rPr>
        <sz val="11"/>
        <color indexed="60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совместно с </t>
    </r>
    <r>
      <rPr>
        <b/>
        <sz val="11"/>
        <color indexed="60"/>
        <rFont val="Times New Roman"/>
        <family val="1"/>
        <charset val="204"/>
      </rPr>
      <t xml:space="preserve">нормативным методом </t>
    </r>
    <r>
      <rPr>
        <sz val="11"/>
        <color indexed="8"/>
        <rFont val="Times New Roman"/>
        <family val="1"/>
        <charset val="204"/>
      </rPr>
      <t>в соответствии со ст.22 Закона № 44-ФЗ с учетом Методических рекомендаций по применению методов определения НМЦК, утвержденных приказом МЭР России от 02.10.2013 № 567 (далее – Методические рекомендации №567)</t>
    </r>
  </si>
  <si>
    <r>
      <t xml:space="preserve">     Применен </t>
    </r>
    <r>
      <rPr>
        <b/>
        <sz val="11"/>
        <color indexed="60"/>
        <rFont val="Times New Roman"/>
        <family val="1"/>
        <charset val="204"/>
      </rPr>
      <t>п. 3.7 раздела III</t>
    </r>
    <r>
      <rPr>
        <sz val="11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>Методических рекомендаций №567</t>
    </r>
    <r>
      <rPr>
        <sz val="11"/>
        <color indexed="12"/>
        <rFont val="Times New Roman"/>
        <family val="1"/>
        <charset val="204"/>
      </rPr>
      <t xml:space="preserve">       </t>
    </r>
    <r>
      <rPr>
        <sz val="11"/>
        <color indexed="8"/>
        <rFont val="Times New Roman"/>
        <family val="1"/>
        <charset val="204"/>
      </rPr>
      <t xml:space="preserve">    
   </t>
    </r>
  </si>
  <si>
    <r>
      <t xml:space="preserve">     </t>
    </r>
    <r>
      <rPr>
        <b/>
        <sz val="11"/>
        <color indexed="8"/>
        <rFont val="Times New Roman"/>
        <family val="1"/>
        <charset val="204"/>
      </rPr>
      <t xml:space="preserve">1). </t>
    </r>
    <r>
      <rPr>
        <sz val="11"/>
        <color indexed="8"/>
        <rFont val="Times New Roman"/>
        <family val="1"/>
        <charset val="204"/>
      </rPr>
      <t>Получена ценовая информация в соответствии с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60"/>
        <rFont val="Times New Roman"/>
        <family val="1"/>
        <charset val="204"/>
      </rPr>
      <t>п.3.7  раздела III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Методических рекомендаций №567. 
    </t>
    </r>
    <r>
      <rPr>
        <b/>
        <sz val="11"/>
        <color indexed="8"/>
        <rFont val="Times New Roman"/>
        <family val="1"/>
        <charset val="204"/>
      </rPr>
      <t>2).</t>
    </r>
    <r>
      <rPr>
        <sz val="11"/>
        <color indexed="8"/>
        <rFont val="Times New Roman"/>
        <family val="1"/>
        <charset val="204"/>
      </rPr>
      <t xml:space="preserve"> Применен </t>
    </r>
    <r>
      <rPr>
        <b/>
        <sz val="11"/>
        <color indexed="60"/>
        <rFont val="Times New Roman"/>
        <family val="1"/>
        <charset val="204"/>
      </rPr>
      <t>раздел IV</t>
    </r>
    <r>
      <rPr>
        <sz val="11"/>
        <color indexed="8"/>
        <rFont val="Times New Roman"/>
        <family val="1"/>
        <charset val="204"/>
      </rPr>
      <t xml:space="preserve"> Методических рекомендаций №567, так как на закупаемую продукцию установлены предельные цены в соответствии с распоряжением администрации об утверждении требований к отдельным видам товаров, работ, услуг (в том числе предельных цен товаров, работ, услуг).</t>
    </r>
    <r>
      <rPr>
        <sz val="11"/>
        <rFont val="Times New Roman"/>
        <family val="1"/>
        <charset val="204"/>
      </rPr>
      <t xml:space="preserve">                                                                       
     Основываясь на принципах результативности и эффективности (ст.6 Закона №44-ФЗ), в целях реализации статьи 34 БК РФ, заказчиком при определении НМЦК использована цена единицы продукции, не превышающая предельную цену, установленную в рамках нормирования.</t>
    </r>
    <r>
      <rPr>
        <sz val="11"/>
        <color indexed="8"/>
        <rFont val="Times New Roman"/>
        <family val="1"/>
        <charset val="204"/>
      </rPr>
      <t xml:space="preserve">
</t>
    </r>
  </si>
  <si>
    <r>
      <t xml:space="preserve">    Применен </t>
    </r>
    <r>
      <rPr>
        <b/>
        <sz val="11"/>
        <color indexed="60"/>
        <rFont val="Times New Roman"/>
        <family val="1"/>
        <charset val="204"/>
      </rPr>
      <t>п. 3.7 раздела III</t>
    </r>
    <r>
      <rPr>
        <sz val="11"/>
        <color indexed="8"/>
        <rFont val="Times New Roman"/>
        <family val="1"/>
        <charset val="204"/>
      </rPr>
      <t xml:space="preserve"> Методических рекомендаций №567, осуществлены</t>
    </r>
    <r>
      <rPr>
        <b/>
        <sz val="11"/>
        <color indexed="8"/>
        <rFont val="Times New Roman"/>
        <family val="1"/>
        <charset val="204"/>
      </rPr>
      <t xml:space="preserve"> 2 процедуры получения ценовой информации</t>
    </r>
    <r>
      <rPr>
        <sz val="11"/>
        <color indexed="8"/>
        <rFont val="Times New Roman"/>
        <family val="1"/>
        <charset val="204"/>
      </rPr>
      <t xml:space="preserve">:
    </t>
    </r>
    <r>
      <rPr>
        <b/>
        <sz val="11"/>
        <color indexed="8"/>
        <rFont val="Times New Roman"/>
        <family val="1"/>
        <charset val="204"/>
      </rPr>
      <t xml:space="preserve"> 1). </t>
    </r>
    <r>
      <rPr>
        <sz val="11"/>
        <color indexed="8"/>
        <rFont val="Times New Roman"/>
        <family val="1"/>
        <charset val="204"/>
      </rPr>
      <t xml:space="preserve">Получена ценовая информация в соответствии с </t>
    </r>
    <r>
      <rPr>
        <b/>
        <sz val="11"/>
        <color indexed="60"/>
        <rFont val="Times New Roman"/>
        <family val="1"/>
        <charset val="204"/>
      </rPr>
      <t>п.3.7  раздела III</t>
    </r>
    <r>
      <rPr>
        <sz val="11"/>
        <color indexed="8"/>
        <rFont val="Times New Roman"/>
        <family val="1"/>
        <charset val="204"/>
      </rPr>
      <t xml:space="preserve"> Методических рекомендаций №567. </t>
    </r>
    <r>
      <rPr>
        <i/>
        <sz val="11"/>
        <color indexed="12"/>
        <rFont val="Times New Roman"/>
        <family val="1"/>
        <charset val="204"/>
      </rPr>
      <t xml:space="preserve">   
    </t>
    </r>
    <r>
      <rPr>
        <b/>
        <sz val="11"/>
        <color indexed="8"/>
        <rFont val="Times New Roman"/>
        <family val="1"/>
        <charset val="204"/>
      </rPr>
      <t>2).</t>
    </r>
    <r>
      <rPr>
        <sz val="11"/>
        <color indexed="8"/>
        <rFont val="Times New Roman"/>
        <family val="1"/>
        <charset val="204"/>
      </rPr>
      <t xml:space="preserve">  В соответствии с </t>
    </r>
    <r>
      <rPr>
        <b/>
        <sz val="11"/>
        <color indexed="60"/>
        <rFont val="Times New Roman"/>
        <family val="1"/>
        <charset val="204"/>
      </rPr>
      <t xml:space="preserve">п.6 ч.18 ст.22 Закона №44-ФЗ </t>
    </r>
    <r>
      <rPr>
        <sz val="11"/>
        <rFont val="Times New Roman"/>
        <family val="1"/>
        <charset val="204"/>
      </rPr>
      <t>и</t>
    </r>
    <r>
      <rPr>
        <b/>
        <sz val="11"/>
        <color indexed="60"/>
        <rFont val="Times New Roman"/>
        <family val="1"/>
        <charset val="204"/>
      </rPr>
      <t xml:space="preserve"> п/п 3.7.4.5 </t>
    </r>
    <r>
      <rPr>
        <sz val="11"/>
        <rFont val="Times New Roman"/>
        <family val="1"/>
        <charset val="204"/>
      </rPr>
      <t xml:space="preserve">Методических рекомендаций №567:  </t>
    </r>
    <r>
      <rPr>
        <sz val="11"/>
        <color indexed="8"/>
        <rFont val="Times New Roman"/>
        <family val="1"/>
        <charset val="204"/>
      </rPr>
      <t>использована общедоступная ценовая информация, содержащаяся на официальном сайте Администрации Санкт-Петербурга www.gov.spb.ru в информационно-телекоммуникационной сети "Интернет" –</t>
    </r>
    <r>
      <rPr>
        <b/>
        <sz val="11"/>
        <color indexed="8"/>
        <rFont val="Times New Roman"/>
        <family val="1"/>
        <charset val="204"/>
      </rPr>
      <t xml:space="preserve"> Реестр товаров  для обеспечения нужд Санкт-Петербурга</t>
    </r>
    <r>
      <rPr>
        <sz val="11"/>
        <color indexed="8"/>
        <rFont val="Times New Roman"/>
        <family val="1"/>
        <charset val="204"/>
      </rPr>
      <t xml:space="preserve"> (далее - Реестр товаров). Порядок формирования и ведения Реестра товаров утвержден распоряжением Комитета по государственному заказу СПб от 24.08.2016 №160-р в соответствии с поручением Губернатора СПб от 21.06.2016 №1269</t>
    </r>
  </si>
  <si>
    <r>
      <t xml:space="preserve">     </t>
    </r>
    <r>
      <rPr>
        <b/>
        <sz val="11"/>
        <color indexed="8"/>
        <rFont val="Times New Roman"/>
        <family val="1"/>
        <charset val="204"/>
      </rPr>
      <t xml:space="preserve">1). </t>
    </r>
    <r>
      <rPr>
        <sz val="11"/>
        <color indexed="8"/>
        <rFont val="Times New Roman"/>
        <family val="1"/>
        <charset val="204"/>
      </rPr>
      <t>Получена ценовая информация в соответствии с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60"/>
        <rFont val="Times New Roman"/>
        <family val="1"/>
        <charset val="204"/>
      </rPr>
      <t>п.3.7  раздела III</t>
    </r>
    <r>
      <rPr>
        <b/>
        <sz val="11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Методических рекомендаций №567, осуществлены </t>
    </r>
    <r>
      <rPr>
        <b/>
        <sz val="11"/>
        <color indexed="8"/>
        <rFont val="Times New Roman"/>
        <family val="1"/>
        <charset val="204"/>
      </rPr>
      <t>2 процедуры получения ценовой информации</t>
    </r>
    <r>
      <rPr>
        <sz val="11"/>
        <color indexed="8"/>
        <rFont val="Times New Roman"/>
        <family val="1"/>
        <charset val="204"/>
      </rPr>
      <t xml:space="preserve">:
     1.1. Получена ценовая информация в соответствии с </t>
    </r>
    <r>
      <rPr>
        <b/>
        <sz val="11"/>
        <color indexed="60"/>
        <rFont val="Times New Roman"/>
        <family val="1"/>
        <charset val="204"/>
      </rPr>
      <t>п.3.7 раздела III</t>
    </r>
    <r>
      <rPr>
        <sz val="11"/>
        <color indexed="8"/>
        <rFont val="Times New Roman"/>
        <family val="1"/>
        <charset val="204"/>
      </rPr>
      <t xml:space="preserve"> Методических рекомендаций №567.</t>
    </r>
    <r>
      <rPr>
        <i/>
        <sz val="11"/>
        <color indexed="12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   
     1.2.  В соответствии с </t>
    </r>
    <r>
      <rPr>
        <b/>
        <sz val="11"/>
        <color indexed="60"/>
        <rFont val="Times New Roman"/>
        <family val="1"/>
        <charset val="204"/>
      </rPr>
      <t>п.6 ч.18 ст.22 Закона №44-ФЗ</t>
    </r>
    <r>
      <rPr>
        <sz val="11"/>
        <color indexed="8"/>
        <rFont val="Times New Roman"/>
        <family val="1"/>
        <charset val="204"/>
      </rPr>
      <t xml:space="preserve"> и </t>
    </r>
    <r>
      <rPr>
        <b/>
        <sz val="11"/>
        <color indexed="60"/>
        <rFont val="Times New Roman"/>
        <family val="1"/>
        <charset val="204"/>
      </rPr>
      <t>п/п 3.7.4.5</t>
    </r>
    <r>
      <rPr>
        <sz val="11"/>
        <color indexed="8"/>
        <rFont val="Times New Roman"/>
        <family val="1"/>
        <charset val="204"/>
      </rPr>
      <t xml:space="preserve"> Методических рекомендаций №567:  использована общедоступная ценовая информация, содержащаяся на официальном сайте Администрации Санкт-Петербурга www.gov.spb.ru в информационно-телекоммуникационной сети "Интернет" – Реестр товаров  для обеспечения нужд Санкт-Петербурга (далее - Реестр товаров). Порядок формирования и ведения Реестра товаров утвержден распоряжением Комитета по государственному заказу СПб от 24.08.2016 №160-р в соответствии с поручением Губернатора СПб от 21.06.2016 №1269 
     </t>
    </r>
    <r>
      <rPr>
        <b/>
        <sz val="11"/>
        <color indexed="8"/>
        <rFont val="Times New Roman"/>
        <family val="1"/>
        <charset val="204"/>
      </rPr>
      <t>2).</t>
    </r>
    <r>
      <rPr>
        <sz val="11"/>
        <color indexed="8"/>
        <rFont val="Times New Roman"/>
        <family val="1"/>
        <charset val="204"/>
      </rPr>
      <t xml:space="preserve"> Применен </t>
    </r>
    <r>
      <rPr>
        <b/>
        <sz val="11"/>
        <color indexed="60"/>
        <rFont val="Times New Roman"/>
        <family val="1"/>
        <charset val="204"/>
      </rPr>
      <t xml:space="preserve">раздел IV </t>
    </r>
    <r>
      <rPr>
        <sz val="11"/>
        <color indexed="8"/>
        <rFont val="Times New Roman"/>
        <family val="1"/>
        <charset val="204"/>
      </rPr>
      <t>Методических рекомендаций №567, так как на закупаемую продукцию установлены предельные цены в соответствии с распоряжением администрации об утверждении требований к отдельным видам товаров, работ, услуг (в том числе предельных цен товаров, работ, услуг).</t>
    </r>
    <r>
      <rPr>
        <sz val="11"/>
        <rFont val="Times New Roman"/>
        <family val="1"/>
        <charset val="204"/>
      </rPr>
      <t xml:space="preserve">                                                                       
     Основываясь на принципах результативности и эффективности (ст.6 Закона №44-ФЗ), в целях реализации статьи 34 БК РФ, заказчиком при определении НМЦК использована цена единицы продукции, не превышающая предельную цену, установленную в рамках нормирования.</t>
    </r>
    <r>
      <rPr>
        <sz val="11"/>
        <color indexed="8"/>
        <rFont val="Times New Roman"/>
        <family val="1"/>
        <charset val="204"/>
      </rPr>
      <t xml:space="preserve">
</t>
    </r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</si>
  <si>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Василеостровского района Санкт-Петербурга об утверждении требований к закупаемым администрацией Василеостровского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</si>
  <si>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 xml:space="preserve">Пакет для сбора  медицинских отходов </t>
  </si>
  <si>
    <t>Контейнер для сбора,хранения,транспортирования и утилизации медицинских отходов,желтый, объем 0,6л</t>
  </si>
  <si>
    <t>Контейнер для сбора,хранения,транспортирования и утилизации медицинских отходов,желтый, объем 1,1л</t>
  </si>
  <si>
    <t>Контейнер для сбора,хранения,транспортированияи утилизации медицинских отходов, объем 15л,  желтый</t>
  </si>
  <si>
    <t>Пакет для сбора,хранения термической обработки и удаления отходов класса Б 700х800 цвет желтый</t>
  </si>
  <si>
    <t xml:space="preserve">Пакет для сбора медицинских отходов класса Б , 700*800мм </t>
  </si>
  <si>
    <t>Пакет для сбора медицинских отходов класса А , 700*800мм</t>
  </si>
  <si>
    <t>Контейнер для сбора,хранения,транспортирования и утилизации медицинских отходов,желтый, объем 3,3л</t>
  </si>
  <si>
    <t>Пакет для мусора объем 30л 20 шт. в рулоне 12 мкр, черный. Цена за шт.</t>
  </si>
  <si>
    <t>Мешок для мусора 60л 20 шт. в рулоне Цена за шт.</t>
  </si>
  <si>
    <t>Мешок для мусора 120л 10 шт. в рулоне 25мкр Цена за шт.</t>
  </si>
  <si>
    <t>Пакет для медицинских отходов</t>
  </si>
  <si>
    <t>&lt;ц&gt; - средн. арифм. величина цены единицы товара, руб.</t>
  </si>
  <si>
    <t>Наименование медицинского изделия</t>
  </si>
  <si>
    <t>Цена за ед.изм., БЕЗ НДС, руб.</t>
  </si>
  <si>
    <t>Средневзвешенное значение, руб.</t>
  </si>
  <si>
    <t>НДС, %</t>
  </si>
  <si>
    <t>НДС, руб.</t>
  </si>
  <si>
    <t>10=3+4+5+6+7+8+9</t>
  </si>
  <si>
    <t>12 = кол-во ИЦИ</t>
  </si>
  <si>
    <t>13=            /n</t>
  </si>
  <si>
    <t>Начальная (максимальная) цена контракта определена в соответствии с частью 22 статьи 22 Федерального закона от 05.04.2013 года №44-ФЗ "О контрактной системе в сфере закупок товаров, работ, услуг для обеспечения государственных и муниципальных нужд" и приказом Министерства здравоохранения РФ от 15.05.2020г. №450н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- Порядок).</t>
  </si>
  <si>
    <t>Потребность в расходных материалах (в соответствии с ч.6, 8 Порядка): ОТСУТСТВИЕ</t>
  </si>
  <si>
    <t>Потребность в техническом обслуживании (в соответствии с ч.7, 8 Порядка): ОТСУТСТВИЕ</t>
  </si>
  <si>
    <t>В целях применения метода сопоставимых рыночных цен (анализ рынка) использовалась информация о ценах медицинского изделия, полученная по запросу заказчика у поставщиков, осуществляющих поставки идентичных товаров, планируемых к закупкам.</t>
  </si>
  <si>
    <t>В соответствии с п.9 Порядка, применен метод обоснования начальной (максимальной) цены: сопоставимых рыночных цен (анализ рынка).</t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</si>
  <si>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</si>
  <si>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</si>
  <si>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r>
      <t xml:space="preserve">    </t>
    </r>
    <r>
      <rPr>
        <vertAlign val="superscript"/>
        <sz val="11"/>
        <color indexed="8"/>
        <rFont val="Times New Roman"/>
        <family val="1"/>
        <charset val="204"/>
      </rPr>
      <t>1</t>
    </r>
    <r>
      <rPr>
        <b/>
        <sz val="11"/>
        <color indexed="8"/>
        <rFont val="Times New Roman"/>
        <family val="1"/>
        <charset val="204"/>
      </rPr>
      <t>КТРУ</t>
    </r>
    <r>
      <rPr>
        <sz val="11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№145.</t>
    </r>
  </si>
  <si>
    <r>
      <t xml:space="preserve">    </t>
    </r>
    <r>
      <rPr>
        <vertAlign val="superscript"/>
        <sz val="11"/>
        <color indexed="8"/>
        <rFont val="Times New Roman"/>
        <family val="1"/>
        <charset val="204"/>
      </rPr>
      <t>2</t>
    </r>
    <r>
      <rPr>
        <b/>
        <sz val="11"/>
        <color indexed="8"/>
        <rFont val="Times New Roman"/>
        <family val="1"/>
        <charset val="204"/>
      </rPr>
      <t>ККН</t>
    </r>
    <r>
      <rPr>
        <sz val="11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</si>
  <si>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шт.</t>
  </si>
  <si>
    <r>
      <t xml:space="preserve">Средняя цена из Реестра товаров**, включая НДС, руб. </t>
    </r>
    <r>
      <rPr>
        <sz val="11"/>
        <rFont val="Times New Roman"/>
        <family val="1"/>
        <charset val="204"/>
      </rPr>
      <t>на ____</t>
    </r>
  </si>
  <si>
    <t xml:space="preserve">Источник №4 </t>
  </si>
  <si>
    <t xml:space="preserve">Источник №5 </t>
  </si>
  <si>
    <t xml:space="preserve">ИЦИ №1             </t>
  </si>
  <si>
    <t xml:space="preserve">ИЦИ №2              </t>
  </si>
  <si>
    <t xml:space="preserve">ИЦИ №3            </t>
  </si>
  <si>
    <t xml:space="preserve">Орхидометр </t>
  </si>
  <si>
    <t>26.60.12.122</t>
  </si>
  <si>
    <t>Средства измерений массы, силы, энергии, линейных и угловых величин, температуры</t>
  </si>
  <si>
    <t>Минимальная цена единицы мед.изд. без  НДС, руб.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</si>
</sst>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0.0%"/>
    <numFmt numFmtId="166" formatCode="0.00000000"/>
    <numFmt numFmtId="167" formatCode="#,##0.00000000"/>
    <numFmt numFmtId="168" formatCode="#,##0.00\ _₽"/>
    <numFmt numFmtId="169" formatCode="#,##0.000000000000000000000"/>
  </numFmts>
  <fonts count="64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4"/>
      <color indexed="6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i/>
      <sz val="11"/>
      <color indexed="6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i/>
      <sz val="11"/>
      <color indexed="12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sz val="11"/>
      <name val="Segoe U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35" fillId="0" borderId="0" applyFont="0" applyFill="0" applyBorder="0" applyAlignment="0" applyProtection="0"/>
  </cellStyleXfs>
  <cellXfs count="290">
    <xf numFmtId="0" fontId="0" fillId="0" borderId="0" xfId="0"/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center" wrapText="1"/>
    </xf>
    <xf numFmtId="4" fontId="36" fillId="0" borderId="0" xfId="0" applyNumberFormat="1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8" fillId="2" borderId="1" xfId="0" applyFont="1" applyFill="1" applyBorder="1" applyAlignment="1">
      <alignment horizontal="left" vertical="center" wrapText="1"/>
    </xf>
    <xf numFmtId="4" fontId="39" fillId="2" borderId="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4" fontId="36" fillId="0" borderId="0" xfId="0" applyNumberFormat="1" applyFont="1" applyAlignment="1">
      <alignment vertical="center" wrapText="1"/>
    </xf>
    <xf numFmtId="4" fontId="41" fillId="2" borderId="2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4" fontId="41" fillId="2" borderId="3" xfId="0" applyNumberFormat="1" applyFont="1" applyFill="1" applyBorder="1" applyAlignment="1">
      <alignment vertical="center" wrapText="1"/>
    </xf>
    <xf numFmtId="0" fontId="42" fillId="2" borderId="1" xfId="0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2" borderId="1" xfId="0" applyNumberFormat="1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4" fontId="41" fillId="0" borderId="2" xfId="0" applyNumberFormat="1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4" fontId="43" fillId="0" borderId="1" xfId="0" applyNumberFormat="1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top" wrapText="1"/>
    </xf>
    <xf numFmtId="0" fontId="44" fillId="0" borderId="0" xfId="0" applyFont="1"/>
    <xf numFmtId="4" fontId="45" fillId="3" borderId="1" xfId="0" applyNumberFormat="1" applyFont="1" applyFill="1" applyBorder="1" applyAlignment="1">
      <alignment horizontal="center" vertical="center" wrapText="1"/>
    </xf>
    <xf numFmtId="4" fontId="46" fillId="3" borderId="1" xfId="0" applyNumberFormat="1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4" fontId="43" fillId="3" borderId="1" xfId="0" applyNumberFormat="1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4" fontId="41" fillId="2" borderId="2" xfId="0" applyNumberFormat="1" applyFont="1" applyFill="1" applyBorder="1" applyAlignment="1">
      <alignment horizontal="center" vertical="center" wrapText="1"/>
    </xf>
    <xf numFmtId="49" fontId="42" fillId="2" borderId="1" xfId="0" applyNumberFormat="1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left" vertical="center" wrapText="1"/>
    </xf>
    <xf numFmtId="4" fontId="47" fillId="3" borderId="1" xfId="0" applyNumberFormat="1" applyFont="1" applyFill="1" applyBorder="1" applyAlignment="1">
      <alignment horizontal="center" vertical="center" wrapText="1"/>
    </xf>
    <xf numFmtId="4" fontId="48" fillId="3" borderId="1" xfId="0" applyNumberFormat="1" applyFont="1" applyFill="1" applyBorder="1" applyAlignment="1">
      <alignment horizontal="center" vertical="center" wrapText="1"/>
    </xf>
    <xf numFmtId="4" fontId="49" fillId="0" borderId="6" xfId="0" applyNumberFormat="1" applyFont="1" applyBorder="1" applyAlignment="1">
      <alignment horizontal="right" vertical="center" wrapText="1"/>
    </xf>
    <xf numFmtId="4" fontId="0" fillId="0" borderId="0" xfId="0" applyNumberFormat="1"/>
    <xf numFmtId="1" fontId="36" fillId="0" borderId="0" xfId="0" applyNumberFormat="1" applyFont="1" applyAlignment="1">
      <alignment vertical="center" wrapText="1"/>
    </xf>
    <xf numFmtId="1" fontId="42" fillId="2" borderId="1" xfId="0" applyNumberFormat="1" applyFont="1" applyFill="1" applyBorder="1" applyAlignment="1">
      <alignment horizontal="center" vertical="center" wrapText="1"/>
    </xf>
    <xf numFmtId="1" fontId="48" fillId="2" borderId="1" xfId="0" applyNumberFormat="1" applyFont="1" applyFill="1" applyBorder="1" applyAlignment="1">
      <alignment horizontal="center" vertical="center" wrapText="1"/>
    </xf>
    <xf numFmtId="1" fontId="47" fillId="3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48" fillId="3" borderId="1" xfId="0" applyNumberFormat="1" applyFont="1" applyFill="1" applyBorder="1" applyAlignment="1">
      <alignment horizontal="center" vertical="center" wrapText="1"/>
    </xf>
    <xf numFmtId="1" fontId="50" fillId="0" borderId="2" xfId="0" applyNumberFormat="1" applyFont="1" applyBorder="1" applyAlignment="1">
      <alignment horizontal="center" vertical="center" wrapText="1"/>
    </xf>
    <xf numFmtId="1" fontId="42" fillId="0" borderId="1" xfId="0" applyNumberFormat="1" applyFont="1" applyFill="1" applyBorder="1" applyAlignment="1">
      <alignment horizontal="center" vertical="center" wrapText="1"/>
    </xf>
    <xf numFmtId="165" fontId="36" fillId="0" borderId="0" xfId="0" applyNumberFormat="1" applyFont="1" applyAlignment="1">
      <alignment vertical="center" wrapText="1"/>
    </xf>
    <xf numFmtId="165" fontId="41" fillId="0" borderId="2" xfId="0" applyNumberFormat="1" applyFont="1" applyFill="1" applyBorder="1" applyAlignment="1">
      <alignment horizontal="center" vertical="top" wrapText="1"/>
    </xf>
    <xf numFmtId="165" fontId="46" fillId="3" borderId="1" xfId="0" applyNumberFormat="1" applyFont="1" applyFill="1" applyBorder="1" applyAlignment="1">
      <alignment horizontal="center" vertical="center" wrapText="1"/>
    </xf>
    <xf numFmtId="165" fontId="49" fillId="0" borderId="7" xfId="0" applyNumberFormat="1" applyFont="1" applyBorder="1" applyAlignment="1">
      <alignment horizontal="right" vertical="center" wrapText="1"/>
    </xf>
    <xf numFmtId="165" fontId="0" fillId="0" borderId="0" xfId="0" applyNumberFormat="1"/>
    <xf numFmtId="10" fontId="36" fillId="0" borderId="0" xfId="0" applyNumberFormat="1" applyFont="1" applyAlignment="1">
      <alignment vertical="center" wrapText="1"/>
    </xf>
    <xf numFmtId="10" fontId="0" fillId="0" borderId="0" xfId="0" applyNumberFormat="1"/>
    <xf numFmtId="10" fontId="43" fillId="3" borderId="1" xfId="0" applyNumberFormat="1" applyFont="1" applyFill="1" applyBorder="1" applyAlignment="1">
      <alignment horizontal="center" vertical="center" wrapText="1"/>
    </xf>
    <xf numFmtId="165" fontId="43" fillId="3" borderId="1" xfId="0" applyNumberFormat="1" applyFont="1" applyFill="1" applyBorder="1" applyAlignment="1">
      <alignment horizontal="center" vertical="center" wrapText="1"/>
    </xf>
    <xf numFmtId="165" fontId="49" fillId="0" borderId="6" xfId="0" applyNumberFormat="1" applyFont="1" applyBorder="1" applyAlignment="1">
      <alignment horizontal="right" vertical="center" wrapText="1"/>
    </xf>
    <xf numFmtId="0" fontId="40" fillId="0" borderId="0" xfId="0" applyFont="1" applyAlignment="1">
      <alignment vertical="center"/>
    </xf>
    <xf numFmtId="4" fontId="36" fillId="0" borderId="1" xfId="0" applyNumberFormat="1" applyFont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4" fontId="41" fillId="2" borderId="2" xfId="0" applyNumberFormat="1" applyFont="1" applyFill="1" applyBorder="1" applyAlignment="1">
      <alignment horizontal="center" vertical="center" wrapText="1"/>
    </xf>
    <xf numFmtId="10" fontId="43" fillId="2" borderId="1" xfId="0" applyNumberFormat="1" applyFont="1" applyFill="1" applyBorder="1" applyAlignment="1">
      <alignment horizontal="center" vertical="center" wrapText="1"/>
    </xf>
    <xf numFmtId="10" fontId="43" fillId="2" borderId="3" xfId="0" applyNumberFormat="1" applyFont="1" applyFill="1" applyBorder="1" applyAlignment="1">
      <alignment horizontal="center" vertical="center" wrapText="1"/>
    </xf>
    <xf numFmtId="10" fontId="41" fillId="2" borderId="1" xfId="0" applyNumberFormat="1" applyFont="1" applyFill="1" applyBorder="1" applyAlignment="1">
      <alignment horizontal="center" vertical="center" wrapText="1"/>
    </xf>
    <xf numFmtId="3" fontId="43" fillId="2" borderId="1" xfId="0" applyNumberFormat="1" applyFont="1" applyFill="1" applyBorder="1" applyAlignment="1">
      <alignment horizontal="center" vertical="center" wrapText="1"/>
    </xf>
    <xf numFmtId="4" fontId="51" fillId="2" borderId="1" xfId="0" applyNumberFormat="1" applyFont="1" applyFill="1" applyBorder="1" applyAlignment="1">
      <alignment horizontal="center" vertical="center" wrapText="1"/>
    </xf>
    <xf numFmtId="1" fontId="43" fillId="2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wrapText="1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center" wrapText="1"/>
    </xf>
    <xf numFmtId="0" fontId="52" fillId="2" borderId="1" xfId="0" applyFont="1" applyFill="1" applyBorder="1" applyAlignment="1">
      <alignment horizontal="left" vertical="center" wrapText="1"/>
    </xf>
    <xf numFmtId="167" fontId="40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vertical="top" wrapText="1"/>
    </xf>
    <xf numFmtId="0" fontId="38" fillId="0" borderId="0" xfId="0" applyFont="1" applyAlignment="1">
      <alignment vertical="top" wrapText="1"/>
    </xf>
    <xf numFmtId="0" fontId="40" fillId="0" borderId="0" xfId="0" applyFont="1" applyAlignment="1">
      <alignment vertical="top"/>
    </xf>
    <xf numFmtId="0" fontId="52" fillId="0" borderId="0" xfId="0" applyFont="1" applyAlignment="1">
      <alignment vertical="top" wrapText="1"/>
    </xf>
    <xf numFmtId="0" fontId="40" fillId="0" borderId="0" xfId="0" applyFont="1" applyAlignment="1">
      <alignment horizontal="left" vertical="top"/>
    </xf>
    <xf numFmtId="0" fontId="40" fillId="0" borderId="0" xfId="0" applyFont="1" applyAlignment="1">
      <alignment horizontal="right" vertical="top"/>
    </xf>
    <xf numFmtId="0" fontId="40" fillId="0" borderId="0" xfId="0" applyFont="1" applyAlignment="1">
      <alignment horizontal="center" vertical="top"/>
    </xf>
    <xf numFmtId="4" fontId="36" fillId="0" borderId="0" xfId="0" applyNumberFormat="1" applyFont="1" applyAlignment="1">
      <alignment horizontal="center" vertical="top" wrapText="1"/>
    </xf>
    <xf numFmtId="0" fontId="36" fillId="0" borderId="0" xfId="0" applyFont="1" applyAlignment="1">
      <alignment horizontal="center" vertical="top" wrapText="1"/>
    </xf>
    <xf numFmtId="0" fontId="36" fillId="0" borderId="1" xfId="0" applyFont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48" fillId="2" borderId="1" xfId="0" applyNumberFormat="1" applyFont="1" applyFill="1" applyBorder="1" applyAlignment="1">
      <alignment horizontal="center" vertical="top" wrapText="1"/>
    </xf>
    <xf numFmtId="1" fontId="47" fillId="3" borderId="1" xfId="0" applyNumberFormat="1" applyFont="1" applyFill="1" applyBorder="1" applyAlignment="1">
      <alignment horizontal="center" vertical="top" wrapText="1"/>
    </xf>
    <xf numFmtId="4" fontId="47" fillId="3" borderId="1" xfId="0" applyNumberFormat="1" applyFont="1" applyFill="1" applyBorder="1" applyAlignment="1">
      <alignment horizontal="center" vertical="top" wrapText="1"/>
    </xf>
    <xf numFmtId="4" fontId="46" fillId="3" borderId="1" xfId="0" applyNumberFormat="1" applyFont="1" applyFill="1" applyBorder="1" applyAlignment="1">
      <alignment horizontal="center" vertical="top" wrapText="1"/>
    </xf>
    <xf numFmtId="1" fontId="0" fillId="0" borderId="0" xfId="0" applyNumberFormat="1" applyAlignment="1">
      <alignment vertical="top"/>
    </xf>
    <xf numFmtId="10" fontId="36" fillId="0" borderId="0" xfId="0" applyNumberFormat="1" applyFont="1" applyAlignment="1">
      <alignment vertical="top"/>
    </xf>
    <xf numFmtId="4" fontId="43" fillId="2" borderId="1" xfId="0" applyNumberFormat="1" applyFont="1" applyFill="1" applyBorder="1" applyAlignment="1">
      <alignment horizontal="center" vertical="top" wrapText="1"/>
    </xf>
    <xf numFmtId="4" fontId="43" fillId="0" borderId="1" xfId="0" applyNumberFormat="1" applyFont="1" applyFill="1" applyBorder="1" applyAlignment="1">
      <alignment horizontal="center" vertical="top" wrapText="1"/>
    </xf>
    <xf numFmtId="3" fontId="43" fillId="0" borderId="1" xfId="0" applyNumberFormat="1" applyFont="1" applyFill="1" applyBorder="1" applyAlignment="1">
      <alignment horizontal="center" vertical="top" wrapText="1"/>
    </xf>
    <xf numFmtId="4" fontId="43" fillId="4" borderId="1" xfId="0" applyNumberFormat="1" applyFont="1" applyFill="1" applyBorder="1" applyAlignment="1">
      <alignment horizontal="center" vertical="top" wrapText="1"/>
    </xf>
    <xf numFmtId="165" fontId="43" fillId="4" borderId="1" xfId="0" applyNumberFormat="1" applyFont="1" applyFill="1" applyBorder="1" applyAlignment="1">
      <alignment horizontal="center" vertical="top" wrapText="1"/>
    </xf>
    <xf numFmtId="4" fontId="45" fillId="3" borderId="1" xfId="0" applyNumberFormat="1" applyFont="1" applyFill="1" applyBorder="1" applyAlignment="1">
      <alignment horizontal="center" vertical="top" wrapText="1"/>
    </xf>
    <xf numFmtId="165" fontId="46" fillId="3" borderId="1" xfId="0" applyNumberFormat="1" applyFont="1" applyFill="1" applyBorder="1" applyAlignment="1">
      <alignment horizontal="center" vertical="top" wrapText="1"/>
    </xf>
    <xf numFmtId="2" fontId="20" fillId="4" borderId="1" xfId="0" applyNumberFormat="1" applyFont="1" applyFill="1" applyBorder="1" applyAlignment="1">
      <alignment horizontal="center" vertical="top" wrapText="1"/>
    </xf>
    <xf numFmtId="4" fontId="25" fillId="2" borderId="1" xfId="0" applyNumberFormat="1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4" fontId="43" fillId="4" borderId="1" xfId="0" applyNumberFormat="1" applyFont="1" applyFill="1" applyBorder="1" applyAlignment="1">
      <alignment horizontal="center" vertical="center" wrapText="1"/>
    </xf>
    <xf numFmtId="165" fontId="43" fillId="4" borderId="1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0" fontId="40" fillId="0" borderId="0" xfId="0" applyNumberFormat="1" applyFont="1" applyFill="1" applyBorder="1" applyAlignment="1">
      <alignment vertical="top" wrapText="1"/>
    </xf>
    <xf numFmtId="0" fontId="0" fillId="0" borderId="0" xfId="0" applyBorder="1" applyAlignment="1">
      <alignment horizontal="center"/>
    </xf>
    <xf numFmtId="4" fontId="36" fillId="0" borderId="1" xfId="0" applyNumberFormat="1" applyFont="1" applyBorder="1" applyAlignment="1">
      <alignment horizontal="center" vertical="top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horizontal="center" vertical="center"/>
    </xf>
    <xf numFmtId="0" fontId="53" fillId="5" borderId="1" xfId="0" applyFont="1" applyFill="1" applyBorder="1" applyAlignment="1">
      <alignment horizontal="center" vertical="center" wrapText="1"/>
    </xf>
    <xf numFmtId="4" fontId="51" fillId="2" borderId="1" xfId="0" applyNumberFormat="1" applyFont="1" applyFill="1" applyBorder="1" applyAlignment="1">
      <alignment horizontal="left" vertical="top" wrapText="1"/>
    </xf>
    <xf numFmtId="4" fontId="36" fillId="2" borderId="1" xfId="0" applyNumberFormat="1" applyFont="1" applyFill="1" applyBorder="1" applyAlignment="1">
      <alignment horizontal="left" vertical="top" wrapText="1"/>
    </xf>
    <xf numFmtId="10" fontId="0" fillId="0" borderId="0" xfId="0" applyNumberFormat="1" applyAlignment="1">
      <alignment vertical="center"/>
    </xf>
    <xf numFmtId="0" fontId="36" fillId="2" borderId="1" xfId="0" applyFont="1" applyFill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 wrapText="1"/>
    </xf>
    <xf numFmtId="10" fontId="36" fillId="0" borderId="0" xfId="0" applyNumberFormat="1" applyFont="1" applyAlignment="1">
      <alignment vertical="center"/>
    </xf>
    <xf numFmtId="49" fontId="36" fillId="0" borderId="8" xfId="0" applyNumberFormat="1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43" fillId="0" borderId="0" xfId="0" applyFont="1" applyBorder="1" applyAlignment="1">
      <alignment vertical="top" wrapText="1"/>
    </xf>
    <xf numFmtId="0" fontId="36" fillId="2" borderId="4" xfId="0" applyFont="1" applyFill="1" applyBorder="1" applyAlignment="1">
      <alignment vertical="center" wrapText="1"/>
    </xf>
    <xf numFmtId="0" fontId="51" fillId="2" borderId="4" xfId="0" applyFont="1" applyFill="1" applyBorder="1" applyAlignment="1">
      <alignment vertical="center" wrapText="1"/>
    </xf>
    <xf numFmtId="0" fontId="49" fillId="2" borderId="2" xfId="0" applyFont="1" applyFill="1" applyBorder="1" applyAlignment="1">
      <alignment vertical="center" wrapText="1"/>
    </xf>
    <xf numFmtId="0" fontId="49" fillId="2" borderId="3" xfId="0" applyFont="1" applyFill="1" applyBorder="1" applyAlignment="1">
      <alignment vertical="center" wrapText="1"/>
    </xf>
    <xf numFmtId="0" fontId="49" fillId="2" borderId="4" xfId="0" applyFont="1" applyFill="1" applyBorder="1" applyAlignment="1">
      <alignment vertical="center" wrapText="1"/>
    </xf>
    <xf numFmtId="0" fontId="36" fillId="2" borderId="1" xfId="0" applyFont="1" applyFill="1" applyBorder="1" applyAlignment="1">
      <alignment vertical="center" wrapText="1"/>
    </xf>
    <xf numFmtId="0" fontId="51" fillId="2" borderId="1" xfId="0" applyFont="1" applyFill="1" applyBorder="1" applyAlignment="1">
      <alignment vertical="center" wrapText="1"/>
    </xf>
    <xf numFmtId="1" fontId="47" fillId="0" borderId="0" xfId="0" applyNumberFormat="1" applyFont="1" applyFill="1" applyBorder="1" applyAlignment="1">
      <alignment horizontal="center" vertical="top" wrapText="1"/>
    </xf>
    <xf numFmtId="0" fontId="52" fillId="2" borderId="1" xfId="0" applyFont="1" applyFill="1" applyBorder="1" applyAlignment="1">
      <alignment horizontal="left" vertical="top" wrapText="1"/>
    </xf>
    <xf numFmtId="4" fontId="54" fillId="2" borderId="1" xfId="0" applyNumberFormat="1" applyFont="1" applyFill="1" applyBorder="1" applyAlignment="1">
      <alignment horizontal="center" vertical="top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10" fontId="36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55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164" fontId="35" fillId="0" borderId="0" xfId="1" applyFont="1" applyAlignment="1">
      <alignment vertical="top"/>
    </xf>
    <xf numFmtId="2" fontId="0" fillId="0" borderId="0" xfId="0" applyNumberFormat="1" applyAlignment="1">
      <alignment vertical="top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168" fontId="0" fillId="0" borderId="0" xfId="0" applyNumberFormat="1"/>
    <xf numFmtId="169" fontId="0" fillId="0" borderId="0" xfId="0" applyNumberFormat="1"/>
    <xf numFmtId="0" fontId="41" fillId="2" borderId="1" xfId="0" applyFont="1" applyFill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textRotation="90" wrapText="1"/>
    </xf>
    <xf numFmtId="0" fontId="49" fillId="0" borderId="9" xfId="0" applyFont="1" applyFill="1" applyBorder="1" applyAlignment="1">
      <alignment horizontal="center" vertical="top" wrapText="1"/>
    </xf>
    <xf numFmtId="165" fontId="49" fillId="0" borderId="2" xfId="0" applyNumberFormat="1" applyFont="1" applyFill="1" applyBorder="1" applyAlignment="1">
      <alignment horizontal="center" vertical="top" wrapText="1"/>
    </xf>
    <xf numFmtId="1" fontId="53" fillId="2" borderId="1" xfId="0" applyNumberFormat="1" applyFont="1" applyFill="1" applyBorder="1" applyAlignment="1">
      <alignment horizontal="center" vertical="center" wrapText="1"/>
    </xf>
    <xf numFmtId="1" fontId="53" fillId="0" borderId="1" xfId="0" applyNumberFormat="1" applyFont="1" applyFill="1" applyBorder="1" applyAlignment="1">
      <alignment horizontal="center" vertical="center" wrapText="1"/>
    </xf>
    <xf numFmtId="1" fontId="53" fillId="0" borderId="7" xfId="0" applyNumberFormat="1" applyFont="1" applyFill="1" applyBorder="1" applyAlignment="1">
      <alignment horizontal="center" vertical="center" wrapText="1"/>
    </xf>
    <xf numFmtId="4" fontId="36" fillId="2" borderId="1" xfId="0" applyNumberFormat="1" applyFont="1" applyFill="1" applyBorder="1" applyAlignment="1">
      <alignment horizontal="center" vertical="top" wrapText="1"/>
    </xf>
    <xf numFmtId="4" fontId="36" fillId="0" borderId="1" xfId="0" applyNumberFormat="1" applyFont="1" applyBorder="1" applyAlignment="1">
      <alignment horizontal="center" vertical="center" textRotation="90"/>
    </xf>
    <xf numFmtId="4" fontId="36" fillId="0" borderId="1" xfId="0" applyNumberFormat="1" applyFont="1" applyFill="1" applyBorder="1" applyAlignment="1">
      <alignment horizontal="center" vertical="center" textRotation="90"/>
    </xf>
    <xf numFmtId="4" fontId="36" fillId="2" borderId="1" xfId="0" applyNumberFormat="1" applyFont="1" applyFill="1" applyBorder="1" applyAlignment="1">
      <alignment horizontal="center" vertical="center" textRotation="90" wrapText="1"/>
    </xf>
    <xf numFmtId="0" fontId="36" fillId="0" borderId="1" xfId="0" applyFont="1" applyBorder="1" applyAlignment="1">
      <alignment horizontal="center" vertical="center"/>
    </xf>
    <xf numFmtId="3" fontId="36" fillId="0" borderId="1" xfId="0" applyNumberFormat="1" applyFont="1" applyFill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165" fontId="36" fillId="0" borderId="1" xfId="0" applyNumberFormat="1" applyFont="1" applyFill="1" applyBorder="1" applyAlignment="1">
      <alignment horizontal="center" vertical="center" wrapText="1"/>
    </xf>
    <xf numFmtId="4" fontId="36" fillId="2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Font="1" applyAlignment="1">
      <alignment vertical="top"/>
    </xf>
    <xf numFmtId="1" fontId="0" fillId="0" borderId="0" xfId="0" applyNumberFormat="1" applyFont="1" applyAlignment="1">
      <alignment vertical="top"/>
    </xf>
    <xf numFmtId="0" fontId="36" fillId="0" borderId="0" xfId="0" applyFont="1" applyBorder="1" applyAlignment="1">
      <alignment horizontal="justify" vertical="top" wrapText="1"/>
    </xf>
    <xf numFmtId="49" fontId="36" fillId="0" borderId="8" xfId="0" applyNumberFormat="1" applyFont="1" applyBorder="1" applyAlignment="1">
      <alignment horizontal="justify" vertical="top" wrapText="1"/>
    </xf>
    <xf numFmtId="4" fontId="49" fillId="0" borderId="6" xfId="0" applyNumberFormat="1" applyFont="1" applyBorder="1" applyAlignment="1">
      <alignment horizontal="righ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textRotation="90" wrapText="1"/>
    </xf>
    <xf numFmtId="4" fontId="56" fillId="2" borderId="1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top"/>
    </xf>
    <xf numFmtId="0" fontId="43" fillId="0" borderId="0" xfId="0" applyFont="1" applyBorder="1" applyAlignment="1">
      <alignment vertical="top"/>
    </xf>
    <xf numFmtId="0" fontId="41" fillId="0" borderId="0" xfId="0" applyFont="1" applyBorder="1" applyAlignment="1">
      <alignment horizontal="center" vertical="center" wrapText="1"/>
    </xf>
    <xf numFmtId="4" fontId="36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1" fontId="12" fillId="2" borderId="1" xfId="0" applyNumberFormat="1" applyFont="1" applyFill="1" applyBorder="1" applyAlignment="1">
      <alignment horizontal="center" vertical="top" wrapText="1"/>
    </xf>
    <xf numFmtId="4" fontId="36" fillId="0" borderId="7" xfId="0" applyNumberFormat="1" applyFont="1" applyBorder="1" applyAlignment="1">
      <alignment horizontal="center" vertical="center" textRotation="90"/>
    </xf>
    <xf numFmtId="0" fontId="63" fillId="0" borderId="1" xfId="0" applyFont="1" applyBorder="1" applyAlignment="1">
      <alignment wrapText="1"/>
    </xf>
    <xf numFmtId="0" fontId="12" fillId="0" borderId="1" xfId="0" applyFont="1" applyBorder="1" applyAlignment="1">
      <alignment horizontal="left" wrapText="1"/>
    </xf>
    <xf numFmtId="0" fontId="36" fillId="0" borderId="0" xfId="0" applyFont="1" applyAlignment="1">
      <alignment horizontal="left" vertical="top" wrapText="1"/>
    </xf>
    <xf numFmtId="0" fontId="37" fillId="0" borderId="0" xfId="0" applyFont="1" applyAlignment="1">
      <alignment horizontal="center" vertical="center" wrapText="1"/>
    </xf>
    <xf numFmtId="0" fontId="36" fillId="0" borderId="10" xfId="0" applyFont="1" applyBorder="1" applyAlignment="1">
      <alignment horizontal="center" vertical="top" wrapText="1"/>
    </xf>
    <xf numFmtId="0" fontId="57" fillId="0" borderId="0" xfId="0" applyFont="1" applyBorder="1" applyAlignment="1">
      <alignment horizontal="center" vertical="top" wrapText="1"/>
    </xf>
    <xf numFmtId="0" fontId="40" fillId="0" borderId="0" xfId="0" applyFont="1" applyAlignment="1">
      <alignment vertical="top"/>
    </xf>
    <xf numFmtId="0" fontId="40" fillId="0" borderId="0" xfId="0" applyFont="1" applyAlignment="1">
      <alignment horizontal="left" vertical="top"/>
    </xf>
    <xf numFmtId="0" fontId="52" fillId="2" borderId="5" xfId="0" applyFont="1" applyFill="1" applyBorder="1" applyAlignment="1">
      <alignment horizontal="center" wrapText="1"/>
    </xf>
    <xf numFmtId="0" fontId="52" fillId="2" borderId="6" xfId="0" applyFont="1" applyFill="1" applyBorder="1" applyAlignment="1">
      <alignment horizontal="center" wrapText="1"/>
    </xf>
    <xf numFmtId="0" fontId="52" fillId="2" borderId="7" xfId="0" applyFont="1" applyFill="1" applyBorder="1" applyAlignment="1">
      <alignment horizontal="center" wrapText="1"/>
    </xf>
    <xf numFmtId="0" fontId="40" fillId="0" borderId="0" xfId="0" applyFont="1" applyAlignment="1">
      <alignment horizontal="center" vertical="top"/>
    </xf>
    <xf numFmtId="0" fontId="36" fillId="2" borderId="2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9" fillId="2" borderId="7" xfId="0" applyFont="1" applyFill="1" applyBorder="1" applyAlignment="1">
      <alignment horizontal="center" vertical="center" wrapText="1"/>
    </xf>
    <xf numFmtId="4" fontId="49" fillId="2" borderId="2" xfId="0" applyNumberFormat="1" applyFont="1" applyFill="1" applyBorder="1" applyAlignment="1">
      <alignment horizontal="center" vertical="center" wrapText="1"/>
    </xf>
    <xf numFmtId="4" fontId="49" fillId="2" borderId="4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4" fontId="49" fillId="0" borderId="2" xfId="0" applyNumberFormat="1" applyFont="1" applyBorder="1" applyAlignment="1">
      <alignment horizontal="center" vertical="center" wrapText="1"/>
    </xf>
    <xf numFmtId="4" fontId="49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9" fillId="2" borderId="3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horizontal="justify" vertical="top" wrapText="1"/>
    </xf>
    <xf numFmtId="0" fontId="36" fillId="0" borderId="8" xfId="0" applyFont="1" applyBorder="1" applyAlignment="1">
      <alignment horizontal="justify" wrapText="1"/>
    </xf>
    <xf numFmtId="0" fontId="36" fillId="0" borderId="0" xfId="0" applyFont="1" applyBorder="1" applyAlignment="1">
      <alignment horizontal="justify" wrapText="1"/>
    </xf>
    <xf numFmtId="0" fontId="49" fillId="0" borderId="0" xfId="0" applyFont="1" applyBorder="1" applyAlignment="1">
      <alignment horizontal="center" vertical="center" wrapText="1"/>
    </xf>
    <xf numFmtId="1" fontId="54" fillId="0" borderId="2" xfId="0" applyNumberFormat="1" applyFont="1" applyBorder="1" applyAlignment="1">
      <alignment horizontal="center" vertical="center" wrapText="1"/>
    </xf>
    <xf numFmtId="1" fontId="54" fillId="0" borderId="4" xfId="0" applyNumberFormat="1" applyFont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wrapText="1"/>
    </xf>
    <xf numFmtId="0" fontId="49" fillId="2" borderId="4" xfId="0" applyFont="1" applyFill="1" applyBorder="1" applyAlignment="1">
      <alignment horizontal="center" wrapText="1"/>
    </xf>
    <xf numFmtId="0" fontId="43" fillId="0" borderId="0" xfId="0" applyFont="1" applyAlignment="1">
      <alignment vertical="top" wrapText="1"/>
    </xf>
    <xf numFmtId="0" fontId="43" fillId="0" borderId="0" xfId="0" applyFont="1" applyAlignment="1"/>
    <xf numFmtId="4" fontId="58" fillId="0" borderId="5" xfId="0" applyNumberFormat="1" applyFont="1" applyBorder="1" applyAlignment="1">
      <alignment horizontal="right" vertical="center" wrapText="1"/>
    </xf>
    <xf numFmtId="0" fontId="59" fillId="0" borderId="6" xfId="0" applyFont="1" applyBorder="1" applyAlignment="1">
      <alignment wrapText="1"/>
    </xf>
    <xf numFmtId="0" fontId="59" fillId="0" borderId="7" xfId="0" applyFont="1" applyBorder="1" applyAlignment="1">
      <alignment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wrapText="1"/>
    </xf>
    <xf numFmtId="4" fontId="49" fillId="0" borderId="6" xfId="0" applyNumberFormat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" fontId="49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" fontId="49" fillId="0" borderId="2" xfId="0" applyNumberFormat="1" applyFont="1" applyFill="1" applyBorder="1" applyAlignment="1">
      <alignment horizontal="center" vertical="center" wrapText="1"/>
    </xf>
    <xf numFmtId="49" fontId="36" fillId="0" borderId="8" xfId="0" applyNumberFormat="1" applyFont="1" applyBorder="1" applyAlignment="1">
      <alignment horizontal="justify" vertical="top" wrapText="1"/>
    </xf>
    <xf numFmtId="0" fontId="43" fillId="0" borderId="0" xfId="0" applyFont="1" applyBorder="1" applyAlignment="1">
      <alignment horizontal="justify" vertical="top" wrapText="1"/>
    </xf>
    <xf numFmtId="0" fontId="43" fillId="0" borderId="8" xfId="0" applyFont="1" applyBorder="1" applyAlignment="1">
      <alignment horizontal="justify" wrapText="1"/>
    </xf>
    <xf numFmtId="0" fontId="43" fillId="0" borderId="0" xfId="0" applyFont="1" applyBorder="1" applyAlignment="1">
      <alignment horizontal="justify" wrapText="1"/>
    </xf>
    <xf numFmtId="0" fontId="41" fillId="2" borderId="1" xfId="0" applyFont="1" applyFill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 wrapText="1"/>
    </xf>
    <xf numFmtId="4" fontId="41" fillId="0" borderId="2" xfId="0" applyNumberFormat="1" applyFont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4" fontId="41" fillId="2" borderId="2" xfId="0" applyNumberFormat="1" applyFont="1" applyFill="1" applyBorder="1" applyAlignment="1">
      <alignment horizontal="center" vertical="center" wrapText="1"/>
    </xf>
    <xf numFmtId="4" fontId="41" fillId="2" borderId="4" xfId="0" applyNumberFormat="1" applyFont="1" applyFill="1" applyBorder="1" applyAlignment="1">
      <alignment horizontal="center" vertical="center" wrapText="1"/>
    </xf>
    <xf numFmtId="4" fontId="49" fillId="0" borderId="5" xfId="0" applyNumberFormat="1" applyFont="1" applyBorder="1" applyAlignment="1">
      <alignment horizontal="right" vertical="center" wrapText="1"/>
    </xf>
    <xf numFmtId="4" fontId="49" fillId="0" borderId="6" xfId="0" applyNumberFormat="1" applyFont="1" applyBorder="1" applyAlignment="1">
      <alignment horizontal="right" vertical="center" wrapText="1"/>
    </xf>
    <xf numFmtId="4" fontId="49" fillId="0" borderId="7" xfId="0" applyNumberFormat="1" applyFont="1" applyBorder="1" applyAlignment="1">
      <alignment horizontal="right" vertical="center" wrapText="1"/>
    </xf>
    <xf numFmtId="0" fontId="49" fillId="0" borderId="10" xfId="0" applyFont="1" applyBorder="1" applyAlignment="1">
      <alignment horizontal="center" vertical="center" wrapText="1"/>
    </xf>
    <xf numFmtId="1" fontId="50" fillId="0" borderId="2" xfId="0" applyNumberFormat="1" applyFont="1" applyBorder="1" applyAlignment="1">
      <alignment horizontal="center" vertical="center" wrapText="1"/>
    </xf>
    <xf numFmtId="1" fontId="50" fillId="0" borderId="3" xfId="0" applyNumberFormat="1" applyFont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11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0" fontId="41" fillId="2" borderId="7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wrapText="1"/>
    </xf>
    <xf numFmtId="0" fontId="60" fillId="2" borderId="4" xfId="0" applyFont="1" applyFill="1" applyBorder="1" applyAlignment="1">
      <alignment horizontal="center" wrapText="1"/>
    </xf>
    <xf numFmtId="0" fontId="49" fillId="2" borderId="1" xfId="0" applyFont="1" applyFill="1" applyBorder="1" applyAlignment="1">
      <alignment horizontal="center" vertical="center" wrapText="1"/>
    </xf>
    <xf numFmtId="4" fontId="41" fillId="0" borderId="5" xfId="0" applyNumberFormat="1" applyFont="1" applyBorder="1" applyAlignment="1">
      <alignment horizontal="center" vertical="center" wrapText="1"/>
    </xf>
    <xf numFmtId="4" fontId="41" fillId="0" borderId="6" xfId="0" applyNumberFormat="1" applyFont="1" applyBorder="1" applyAlignment="1">
      <alignment horizontal="center" vertical="center" wrapText="1"/>
    </xf>
    <xf numFmtId="4" fontId="41" fillId="0" borderId="7" xfId="0" applyNumberFormat="1" applyFont="1" applyBorder="1" applyAlignment="1">
      <alignment horizontal="center" vertical="center" wrapText="1"/>
    </xf>
    <xf numFmtId="10" fontId="61" fillId="0" borderId="11" xfId="0" applyNumberFormat="1" applyFont="1" applyBorder="1" applyAlignment="1">
      <alignment horizontal="center" vertical="top"/>
    </xf>
    <xf numFmtId="0" fontId="43" fillId="0" borderId="8" xfId="0" applyFont="1" applyBorder="1" applyAlignment="1">
      <alignment horizontal="justify" vertical="top" wrapText="1"/>
    </xf>
    <xf numFmtId="10" fontId="40" fillId="0" borderId="2" xfId="0" applyNumberFormat="1" applyFont="1" applyBorder="1" applyAlignment="1">
      <alignment horizontal="left" vertical="top" wrapText="1"/>
    </xf>
    <xf numFmtId="10" fontId="40" fillId="0" borderId="3" xfId="0" applyNumberFormat="1" applyFont="1" applyBorder="1" applyAlignment="1">
      <alignment horizontal="left" vertical="top" wrapText="1"/>
    </xf>
    <xf numFmtId="10" fontId="40" fillId="0" borderId="4" xfId="0" applyNumberFormat="1" applyFont="1" applyBorder="1" applyAlignment="1">
      <alignment horizontal="left" vertical="top" wrapText="1"/>
    </xf>
    <xf numFmtId="4" fontId="49" fillId="0" borderId="1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0" fontId="57" fillId="0" borderId="8" xfId="0" applyFont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left" vertical="center" wrapText="1"/>
    </xf>
    <xf numFmtId="0" fontId="40" fillId="0" borderId="0" xfId="0" applyFont="1" applyAlignment="1">
      <alignment vertical="center"/>
    </xf>
    <xf numFmtId="0" fontId="43" fillId="0" borderId="8" xfId="0" applyFont="1" applyBorder="1" applyAlignment="1">
      <alignment horizontal="center" vertical="top" wrapText="1"/>
    </xf>
    <xf numFmtId="0" fontId="43" fillId="0" borderId="0" xfId="0" applyFont="1" applyBorder="1" applyAlignment="1">
      <alignment horizontal="center" vertical="top" wrapText="1"/>
    </xf>
    <xf numFmtId="0" fontId="6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justify" wrapText="1"/>
    </xf>
    <xf numFmtId="0" fontId="62" fillId="0" borderId="8" xfId="0" applyFont="1" applyBorder="1" applyAlignment="1">
      <alignment horizontal="center" vertical="top" wrapText="1"/>
    </xf>
    <xf numFmtId="1" fontId="50" fillId="0" borderId="4" xfId="0" applyNumberFormat="1" applyFont="1" applyBorder="1" applyAlignment="1">
      <alignment horizontal="center" vertical="center" wrapText="1"/>
    </xf>
    <xf numFmtId="0" fontId="57" fillId="0" borderId="6" xfId="0" applyFont="1" applyBorder="1" applyAlignment="1">
      <alignment horizontal="center" vertical="top" wrapText="1"/>
    </xf>
    <xf numFmtId="0" fontId="38" fillId="2" borderId="2" xfId="0" applyFont="1" applyFill="1" applyBorder="1" applyAlignment="1">
      <alignment horizontal="left" vertical="center" wrapText="1"/>
    </xf>
    <xf numFmtId="0" fontId="38" fillId="2" borderId="3" xfId="0" applyFont="1" applyFill="1" applyBorder="1" applyAlignment="1">
      <alignment horizontal="left" vertical="center" wrapText="1"/>
    </xf>
    <xf numFmtId="0" fontId="38" fillId="2" borderId="4" xfId="0" applyFont="1" applyFill="1" applyBorder="1" applyAlignment="1">
      <alignment horizontal="left" vertical="center" wrapText="1"/>
    </xf>
    <xf numFmtId="0" fontId="52" fillId="2" borderId="1" xfId="0" applyFont="1" applyFill="1" applyBorder="1" applyAlignment="1">
      <alignment horizontal="center" vertical="center" wrapText="1"/>
    </xf>
    <xf numFmtId="0" fontId="43" fillId="0" borderId="9" xfId="0" applyFont="1" applyBorder="1" applyAlignment="1">
      <alignment horizontal="justify" vertical="top" wrapText="1"/>
    </xf>
    <xf numFmtId="0" fontId="43" fillId="0" borderId="12" xfId="0" applyFont="1" applyBorder="1" applyAlignment="1">
      <alignment horizontal="justify" vertical="top" wrapText="1"/>
    </xf>
    <xf numFmtId="49" fontId="36" fillId="0" borderId="0" xfId="0" applyNumberFormat="1" applyFont="1" applyAlignment="1">
      <alignment horizontal="justify" vertical="top" wrapText="1"/>
    </xf>
    <xf numFmtId="166" fontId="36" fillId="0" borderId="6" xfId="0" applyNumberFormat="1" applyFont="1" applyBorder="1" applyAlignment="1">
      <alignment horizontal="center" vertical="center" wrapText="1"/>
    </xf>
    <xf numFmtId="166" fontId="36" fillId="0" borderId="7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right" vertical="center" wrapText="1"/>
    </xf>
    <xf numFmtId="4" fontId="36" fillId="0" borderId="1" xfId="0" applyNumberFormat="1" applyFont="1" applyBorder="1" applyAlignment="1">
      <alignment horizontal="center" vertical="center" wrapText="1"/>
    </xf>
    <xf numFmtId="1" fontId="40" fillId="0" borderId="0" xfId="0" applyNumberFormat="1" applyFont="1" applyAlignment="1">
      <alignment horizontal="right"/>
    </xf>
    <xf numFmtId="4" fontId="49" fillId="0" borderId="1" xfId="0" applyNumberFormat="1" applyFont="1" applyBorder="1" applyAlignment="1">
      <alignment horizontal="right" vertical="center" wrapText="1"/>
    </xf>
    <xf numFmtId="4" fontId="36" fillId="0" borderId="6" xfId="0" applyNumberFormat="1" applyFont="1" applyBorder="1" applyAlignment="1">
      <alignment horizontal="center" vertical="center" wrapText="1"/>
    </xf>
    <xf numFmtId="4" fontId="36" fillId="0" borderId="7" xfId="0" applyNumberFormat="1" applyFont="1" applyBorder="1" applyAlignment="1">
      <alignment horizontal="center" vertical="center" wrapText="1"/>
    </xf>
    <xf numFmtId="0" fontId="49" fillId="2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1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0</xdr:row>
      <xdr:rowOff>0</xdr:rowOff>
    </xdr:from>
    <xdr:to>
      <xdr:col>22</xdr:col>
      <xdr:colOff>485775</xdr:colOff>
      <xdr:row>0</xdr:row>
      <xdr:rowOff>0</xdr:rowOff>
    </xdr:to>
    <xdr:pic>
      <xdr:nvPicPr>
        <xdr:cNvPr id="18741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20945475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7</xdr:row>
      <xdr:rowOff>295275</xdr:rowOff>
    </xdr:from>
    <xdr:to>
      <xdr:col>16</xdr:col>
      <xdr:colOff>561975</xdr:colOff>
      <xdr:row>7</xdr:row>
      <xdr:rowOff>295275</xdr:rowOff>
    </xdr:to>
    <xdr:pic>
      <xdr:nvPicPr>
        <xdr:cNvPr id="1874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6011525" y="330517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874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812000" y="34290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874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793075" y="3648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8</xdr:row>
      <xdr:rowOff>228600</xdr:rowOff>
    </xdr:from>
    <xdr:to>
      <xdr:col>19</xdr:col>
      <xdr:colOff>485775</xdr:colOff>
      <xdr:row>8</xdr:row>
      <xdr:rowOff>228600</xdr:rowOff>
    </xdr:to>
    <xdr:pic>
      <xdr:nvPicPr>
        <xdr:cNvPr id="1874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8345150" y="424815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8</xdr:row>
      <xdr:rowOff>228600</xdr:rowOff>
    </xdr:from>
    <xdr:to>
      <xdr:col>19</xdr:col>
      <xdr:colOff>485775</xdr:colOff>
      <xdr:row>8</xdr:row>
      <xdr:rowOff>228600</xdr:rowOff>
    </xdr:to>
    <xdr:pic>
      <xdr:nvPicPr>
        <xdr:cNvPr id="18742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8345150" y="424815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7</xdr:row>
      <xdr:rowOff>276225</xdr:rowOff>
    </xdr:from>
    <xdr:to>
      <xdr:col>16</xdr:col>
      <xdr:colOff>609600</xdr:colOff>
      <xdr:row>7</xdr:row>
      <xdr:rowOff>600075</xdr:rowOff>
    </xdr:to>
    <xdr:pic>
      <xdr:nvPicPr>
        <xdr:cNvPr id="18742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5982950" y="3286125"/>
          <a:ext cx="5238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971550</xdr:rowOff>
    </xdr:to>
    <xdr:pic>
      <xdr:nvPicPr>
        <xdr:cNvPr id="18742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802475" y="3609975"/>
          <a:ext cx="8382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57150</xdr:colOff>
      <xdr:row>7</xdr:row>
      <xdr:rowOff>828675</xdr:rowOff>
    </xdr:from>
    <xdr:to>
      <xdr:col>22</xdr:col>
      <xdr:colOff>695325</xdr:colOff>
      <xdr:row>8</xdr:row>
      <xdr:rowOff>76200</xdr:rowOff>
    </xdr:to>
    <xdr:pic>
      <xdr:nvPicPr>
        <xdr:cNvPr id="18742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0783550" y="3838575"/>
          <a:ext cx="638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304800</xdr:colOff>
      <xdr:row>8</xdr:row>
      <xdr:rowOff>9525</xdr:rowOff>
    </xdr:from>
    <xdr:to>
      <xdr:col>19</xdr:col>
      <xdr:colOff>571500</xdr:colOff>
      <xdr:row>8</xdr:row>
      <xdr:rowOff>209550</xdr:rowOff>
    </xdr:to>
    <xdr:pic>
      <xdr:nvPicPr>
        <xdr:cNvPr id="1874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8430875" y="402907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1009650</xdr:colOff>
      <xdr:row>6</xdr:row>
      <xdr:rowOff>28575</xdr:rowOff>
    </xdr:from>
    <xdr:to>
      <xdr:col>16</xdr:col>
      <xdr:colOff>9525</xdr:colOff>
      <xdr:row>6</xdr:row>
      <xdr:rowOff>190500</xdr:rowOff>
    </xdr:to>
    <xdr:pic>
      <xdr:nvPicPr>
        <xdr:cNvPr id="187428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897225" y="14859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66675</xdr:colOff>
      <xdr:row>6</xdr:row>
      <xdr:rowOff>114300</xdr:rowOff>
    </xdr:from>
    <xdr:to>
      <xdr:col>15</xdr:col>
      <xdr:colOff>514350</xdr:colOff>
      <xdr:row>6</xdr:row>
      <xdr:rowOff>457200</xdr:rowOff>
    </xdr:to>
    <xdr:pic>
      <xdr:nvPicPr>
        <xdr:cNvPr id="187429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259050" y="1571625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571500</xdr:colOff>
      <xdr:row>8</xdr:row>
      <xdr:rowOff>104775</xdr:rowOff>
    </xdr:from>
    <xdr:to>
      <xdr:col>26</xdr:col>
      <xdr:colOff>1171575</xdr:colOff>
      <xdr:row>8</xdr:row>
      <xdr:rowOff>285750</xdr:rowOff>
    </xdr:to>
    <xdr:pic>
      <xdr:nvPicPr>
        <xdr:cNvPr id="187430" name="Рисунок 16" descr="base_1_360360_3277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23469600" y="4124325"/>
          <a:ext cx="1323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219075</xdr:colOff>
      <xdr:row>0</xdr:row>
      <xdr:rowOff>0</xdr:rowOff>
    </xdr:from>
    <xdr:to>
      <xdr:col>23</xdr:col>
      <xdr:colOff>485775</xdr:colOff>
      <xdr:row>0</xdr:row>
      <xdr:rowOff>0</xdr:rowOff>
    </xdr:to>
    <xdr:pic>
      <xdr:nvPicPr>
        <xdr:cNvPr id="18844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5725775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18844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582275" y="11049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28575</xdr:colOff>
      <xdr:row>2</xdr:row>
      <xdr:rowOff>419100</xdr:rowOff>
    </xdr:from>
    <xdr:to>
      <xdr:col>22</xdr:col>
      <xdr:colOff>590550</xdr:colOff>
      <xdr:row>2</xdr:row>
      <xdr:rowOff>419100</xdr:rowOff>
    </xdr:to>
    <xdr:pic>
      <xdr:nvPicPr>
        <xdr:cNvPr id="18844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592300" y="122872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66675</xdr:colOff>
      <xdr:row>2</xdr:row>
      <xdr:rowOff>638175</xdr:rowOff>
    </xdr:from>
    <xdr:to>
      <xdr:col>23</xdr:col>
      <xdr:colOff>704850</xdr:colOff>
      <xdr:row>2</xdr:row>
      <xdr:rowOff>638175</xdr:rowOff>
    </xdr:to>
    <xdr:pic>
      <xdr:nvPicPr>
        <xdr:cNvPr id="18844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73375" y="144780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219075</xdr:colOff>
      <xdr:row>3</xdr:row>
      <xdr:rowOff>228600</xdr:rowOff>
    </xdr:from>
    <xdr:to>
      <xdr:col>21</xdr:col>
      <xdr:colOff>485775</xdr:colOff>
      <xdr:row>3</xdr:row>
      <xdr:rowOff>228600</xdr:rowOff>
    </xdr:to>
    <xdr:pic>
      <xdr:nvPicPr>
        <xdr:cNvPr id="18844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011275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219075</xdr:colOff>
      <xdr:row>3</xdr:row>
      <xdr:rowOff>228600</xdr:rowOff>
    </xdr:from>
    <xdr:to>
      <xdr:col>21</xdr:col>
      <xdr:colOff>485775</xdr:colOff>
      <xdr:row>3</xdr:row>
      <xdr:rowOff>228600</xdr:rowOff>
    </xdr:to>
    <xdr:pic>
      <xdr:nvPicPr>
        <xdr:cNvPr id="1884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011275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2</xdr:row>
      <xdr:rowOff>295275</xdr:rowOff>
    </xdr:from>
    <xdr:to>
      <xdr:col>16</xdr:col>
      <xdr:colOff>609600</xdr:colOff>
      <xdr:row>2</xdr:row>
      <xdr:rowOff>609600</xdr:rowOff>
    </xdr:to>
    <xdr:pic>
      <xdr:nvPicPr>
        <xdr:cNvPr id="18844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553700" y="1104900"/>
          <a:ext cx="5238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38100</xdr:colOff>
      <xdr:row>2</xdr:row>
      <xdr:rowOff>638175</xdr:rowOff>
    </xdr:from>
    <xdr:to>
      <xdr:col>22</xdr:col>
      <xdr:colOff>876300</xdr:colOff>
      <xdr:row>2</xdr:row>
      <xdr:rowOff>1000125</xdr:rowOff>
    </xdr:to>
    <xdr:pic>
      <xdr:nvPicPr>
        <xdr:cNvPr id="18844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01825" y="14478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38100</xdr:colOff>
      <xdr:row>2</xdr:row>
      <xdr:rowOff>876300</xdr:rowOff>
    </xdr:from>
    <xdr:to>
      <xdr:col>23</xdr:col>
      <xdr:colOff>676275</xdr:colOff>
      <xdr:row>2</xdr:row>
      <xdr:rowOff>1143000</xdr:rowOff>
    </xdr:to>
    <xdr:pic>
      <xdr:nvPicPr>
        <xdr:cNvPr id="18844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544800" y="168592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314325</xdr:colOff>
      <xdr:row>3</xdr:row>
      <xdr:rowOff>47625</xdr:rowOff>
    </xdr:from>
    <xdr:to>
      <xdr:col>21</xdr:col>
      <xdr:colOff>581025</xdr:colOff>
      <xdr:row>3</xdr:row>
      <xdr:rowOff>247650</xdr:rowOff>
    </xdr:to>
    <xdr:pic>
      <xdr:nvPicPr>
        <xdr:cNvPr id="18844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106525" y="2038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88450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0467975" y="3429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171450</xdr:colOff>
      <xdr:row>0</xdr:row>
      <xdr:rowOff>219075</xdr:rowOff>
    </xdr:from>
    <xdr:to>
      <xdr:col>15</xdr:col>
      <xdr:colOff>619125</xdr:colOff>
      <xdr:row>1</xdr:row>
      <xdr:rowOff>247650</xdr:rowOff>
    </xdr:to>
    <xdr:pic>
      <xdr:nvPicPr>
        <xdr:cNvPr id="188451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934575" y="219075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704850</xdr:colOff>
      <xdr:row>7</xdr:row>
      <xdr:rowOff>666750</xdr:rowOff>
    </xdr:from>
    <xdr:to>
      <xdr:col>16</xdr:col>
      <xdr:colOff>809625</xdr:colOff>
      <xdr:row>7</xdr:row>
      <xdr:rowOff>1095375</xdr:rowOff>
    </xdr:to>
    <xdr:pic>
      <xdr:nvPicPr>
        <xdr:cNvPr id="18945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25150" y="31242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66675</xdr:colOff>
      <xdr:row>7</xdr:row>
      <xdr:rowOff>895350</xdr:rowOff>
    </xdr:from>
    <xdr:to>
      <xdr:col>17</xdr:col>
      <xdr:colOff>704850</xdr:colOff>
      <xdr:row>7</xdr:row>
      <xdr:rowOff>1219200</xdr:rowOff>
    </xdr:to>
    <xdr:pic>
      <xdr:nvPicPr>
        <xdr:cNvPr id="18945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33528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247650</xdr:colOff>
      <xdr:row>8</xdr:row>
      <xdr:rowOff>19050</xdr:rowOff>
    </xdr:from>
    <xdr:to>
      <xdr:col>15</xdr:col>
      <xdr:colOff>514350</xdr:colOff>
      <xdr:row>8</xdr:row>
      <xdr:rowOff>285750</xdr:rowOff>
    </xdr:to>
    <xdr:pic>
      <xdr:nvPicPr>
        <xdr:cNvPr id="18945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68182" t="17999" b="24001"/>
        <a:stretch>
          <a:fillRect/>
        </a:stretch>
      </xdr:blipFill>
      <xdr:spPr bwMode="auto">
        <a:xfrm>
          <a:off x="10267950" y="399097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66675</xdr:colOff>
      <xdr:row>7</xdr:row>
      <xdr:rowOff>133350</xdr:rowOff>
    </xdr:from>
    <xdr:to>
      <xdr:col>18</xdr:col>
      <xdr:colOff>847725</xdr:colOff>
      <xdr:row>7</xdr:row>
      <xdr:rowOff>495300</xdr:rowOff>
    </xdr:to>
    <xdr:pic>
      <xdr:nvPicPr>
        <xdr:cNvPr id="1894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t="13635"/>
        <a:stretch>
          <a:fillRect/>
        </a:stretch>
      </xdr:blipFill>
      <xdr:spPr bwMode="auto">
        <a:xfrm>
          <a:off x="12449175" y="2590800"/>
          <a:ext cx="7810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304800</xdr:colOff>
      <xdr:row>17</xdr:row>
      <xdr:rowOff>9525</xdr:rowOff>
    </xdr:from>
    <xdr:to>
      <xdr:col>17</xdr:col>
      <xdr:colOff>295275</xdr:colOff>
      <xdr:row>17</xdr:row>
      <xdr:rowOff>333375</xdr:rowOff>
    </xdr:to>
    <xdr:pic>
      <xdr:nvPicPr>
        <xdr:cNvPr id="1894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t="13635" r="56723" b="33061"/>
        <a:stretch>
          <a:fillRect/>
        </a:stretch>
      </xdr:blipFill>
      <xdr:spPr bwMode="auto">
        <a:xfrm>
          <a:off x="11058525" y="57435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95250</xdr:colOff>
      <xdr:row>6</xdr:row>
      <xdr:rowOff>219075</xdr:rowOff>
    </xdr:from>
    <xdr:to>
      <xdr:col>18</xdr:col>
      <xdr:colOff>552450</xdr:colOff>
      <xdr:row>6</xdr:row>
      <xdr:rowOff>476250</xdr:rowOff>
    </xdr:to>
    <xdr:pic>
      <xdr:nvPicPr>
        <xdr:cNvPr id="1894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t="13635" r="56836" b="28496"/>
        <a:stretch>
          <a:fillRect/>
        </a:stretch>
      </xdr:blipFill>
      <xdr:spPr bwMode="auto">
        <a:xfrm>
          <a:off x="12477750" y="19907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6</xdr:row>
      <xdr:rowOff>323850</xdr:rowOff>
    </xdr:from>
    <xdr:to>
      <xdr:col>20</xdr:col>
      <xdr:colOff>542925</xdr:colOff>
      <xdr:row>6</xdr:row>
      <xdr:rowOff>581025</xdr:rowOff>
    </xdr:to>
    <xdr:pic>
      <xdr:nvPicPr>
        <xdr:cNvPr id="1894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t="13635" r="56836" b="28496"/>
        <a:stretch>
          <a:fillRect/>
        </a:stretch>
      </xdr:blipFill>
      <xdr:spPr bwMode="auto">
        <a:xfrm>
          <a:off x="14182725" y="209550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114300</xdr:colOff>
      <xdr:row>7</xdr:row>
      <xdr:rowOff>571500</xdr:rowOff>
    </xdr:from>
    <xdr:to>
      <xdr:col>12</xdr:col>
      <xdr:colOff>495300</xdr:colOff>
      <xdr:row>7</xdr:row>
      <xdr:rowOff>857250</xdr:rowOff>
    </xdr:to>
    <xdr:pic>
      <xdr:nvPicPr>
        <xdr:cNvPr id="1894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68182" t="17999" b="24001"/>
        <a:stretch>
          <a:fillRect/>
        </a:stretch>
      </xdr:blipFill>
      <xdr:spPr bwMode="auto">
        <a:xfrm>
          <a:off x="8420100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1000125</xdr:colOff>
      <xdr:row>5</xdr:row>
      <xdr:rowOff>38100</xdr:rowOff>
    </xdr:from>
    <xdr:to>
      <xdr:col>9</xdr:col>
      <xdr:colOff>1543050</xdr:colOff>
      <xdr:row>5</xdr:row>
      <xdr:rowOff>314325</xdr:rowOff>
    </xdr:to>
    <xdr:pic>
      <xdr:nvPicPr>
        <xdr:cNvPr id="190468" name="Picture 71" descr="C:\Temp\KClipboardExport\2ic0bma5.tm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24925" y="1343025"/>
          <a:ext cx="5429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171450</xdr:colOff>
      <xdr:row>5</xdr:row>
      <xdr:rowOff>66675</xdr:rowOff>
    </xdr:from>
    <xdr:to>
      <xdr:col>11</xdr:col>
      <xdr:colOff>1590675</xdr:colOff>
      <xdr:row>5</xdr:row>
      <xdr:rowOff>419100</xdr:rowOff>
    </xdr:to>
    <xdr:pic>
      <xdr:nvPicPr>
        <xdr:cNvPr id="190469" name="Picture 75" descr="C:\Temp\KClipboardExport\9mxrhpa1.tmp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839575" y="1371600"/>
          <a:ext cx="14192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790575</xdr:colOff>
      <xdr:row>5</xdr:row>
      <xdr:rowOff>9525</xdr:rowOff>
    </xdr:from>
    <xdr:to>
      <xdr:col>9</xdr:col>
      <xdr:colOff>1333500</xdr:colOff>
      <xdr:row>5</xdr:row>
      <xdr:rowOff>285750</xdr:rowOff>
    </xdr:to>
    <xdr:pic>
      <xdr:nvPicPr>
        <xdr:cNvPr id="191492" name="Picture 71" descr="C:\Temp\KClipboardExport\2ic0bma5.tmp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53350" y="1314450"/>
          <a:ext cx="5429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5</xdr:row>
      <xdr:rowOff>66675</xdr:rowOff>
    </xdr:from>
    <xdr:to>
      <xdr:col>13</xdr:col>
      <xdr:colOff>1590675</xdr:colOff>
      <xdr:row>6</xdr:row>
      <xdr:rowOff>28575</xdr:rowOff>
    </xdr:to>
    <xdr:pic>
      <xdr:nvPicPr>
        <xdr:cNvPr id="191493" name="Picture 75" descr="C:\Temp\KClipboardExport\9mxrhpa1.tmp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34850" y="1371600"/>
          <a:ext cx="14097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7</xdr:row>
      <xdr:rowOff>352425</xdr:rowOff>
    </xdr:from>
    <xdr:to>
      <xdr:col>14</xdr:col>
      <xdr:colOff>561975</xdr:colOff>
      <xdr:row>7</xdr:row>
      <xdr:rowOff>685800</xdr:rowOff>
    </xdr:to>
    <xdr:pic>
      <xdr:nvPicPr>
        <xdr:cNvPr id="19252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277225" y="28765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66675</xdr:colOff>
      <xdr:row>7</xdr:row>
      <xdr:rowOff>133350</xdr:rowOff>
    </xdr:from>
    <xdr:to>
      <xdr:col>20</xdr:col>
      <xdr:colOff>1047750</xdr:colOff>
      <xdr:row>7</xdr:row>
      <xdr:rowOff>485775</xdr:rowOff>
    </xdr:to>
    <xdr:pic>
      <xdr:nvPicPr>
        <xdr:cNvPr id="19252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392025" y="26574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28575</xdr:colOff>
      <xdr:row>7</xdr:row>
      <xdr:rowOff>514350</xdr:rowOff>
    </xdr:from>
    <xdr:to>
      <xdr:col>18</xdr:col>
      <xdr:colOff>866775</xdr:colOff>
      <xdr:row>7</xdr:row>
      <xdr:rowOff>942975</xdr:rowOff>
    </xdr:to>
    <xdr:pic>
      <xdr:nvPicPr>
        <xdr:cNvPr id="19253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725150" y="30384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66675</xdr:colOff>
      <xdr:row>7</xdr:row>
      <xdr:rowOff>771525</xdr:rowOff>
    </xdr:from>
    <xdr:to>
      <xdr:col>19</xdr:col>
      <xdr:colOff>704850</xdr:colOff>
      <xdr:row>7</xdr:row>
      <xdr:rowOff>1095375</xdr:rowOff>
    </xdr:to>
    <xdr:pic>
      <xdr:nvPicPr>
        <xdr:cNvPr id="19253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39550" y="32956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219075</xdr:colOff>
      <xdr:row>8</xdr:row>
      <xdr:rowOff>228600</xdr:rowOff>
    </xdr:from>
    <xdr:to>
      <xdr:col>17</xdr:col>
      <xdr:colOff>485775</xdr:colOff>
      <xdr:row>8</xdr:row>
      <xdr:rowOff>428625</xdr:rowOff>
    </xdr:to>
    <xdr:pic>
      <xdr:nvPicPr>
        <xdr:cNvPr id="1925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182225" y="38862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47625</xdr:colOff>
      <xdr:row>6</xdr:row>
      <xdr:rowOff>238125</xdr:rowOff>
    </xdr:from>
    <xdr:to>
      <xdr:col>20</xdr:col>
      <xdr:colOff>647700</xdr:colOff>
      <xdr:row>6</xdr:row>
      <xdr:rowOff>571500</xdr:rowOff>
    </xdr:to>
    <xdr:pic>
      <xdr:nvPicPr>
        <xdr:cNvPr id="1925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372975" y="214312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95250</xdr:colOff>
      <xdr:row>11</xdr:row>
      <xdr:rowOff>9525</xdr:rowOff>
    </xdr:from>
    <xdr:to>
      <xdr:col>19</xdr:col>
      <xdr:colOff>647700</xdr:colOff>
      <xdr:row>11</xdr:row>
      <xdr:rowOff>276225</xdr:rowOff>
    </xdr:to>
    <xdr:pic>
      <xdr:nvPicPr>
        <xdr:cNvPr id="1925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11668125" y="5448300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219075</xdr:colOff>
      <xdr:row>8</xdr:row>
      <xdr:rowOff>228600</xdr:rowOff>
    </xdr:from>
    <xdr:to>
      <xdr:col>17</xdr:col>
      <xdr:colOff>485775</xdr:colOff>
      <xdr:row>8</xdr:row>
      <xdr:rowOff>228600</xdr:rowOff>
    </xdr:to>
    <xdr:pic>
      <xdr:nvPicPr>
        <xdr:cNvPr id="1925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182225" y="38862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8"/>
  <sheetViews>
    <sheetView topLeftCell="A4" workbookViewId="0">
      <selection activeCell="C6" sqref="C6"/>
    </sheetView>
  </sheetViews>
  <sheetFormatPr defaultRowHeight="15"/>
  <cols>
    <col min="1" max="1" width="3.42578125" style="83" customWidth="1"/>
    <col min="2" max="2" width="20" style="82" customWidth="1"/>
    <col min="3" max="3" width="30.5703125" style="83" customWidth="1"/>
    <col min="4" max="4" width="52.42578125" style="75" customWidth="1"/>
    <col min="5" max="5" width="43.28515625" style="75" customWidth="1"/>
    <col min="6" max="6" width="82.7109375" style="75" customWidth="1"/>
    <col min="7" max="16384" width="9.140625" style="75"/>
  </cols>
  <sheetData>
    <row r="1" spans="1:15" ht="33.75" customHeight="1">
      <c r="A1" s="181" t="s">
        <v>33</v>
      </c>
      <c r="B1" s="181"/>
      <c r="C1" s="181"/>
    </row>
    <row r="2" spans="1:15" ht="15" customHeight="1">
      <c r="A2" s="182"/>
      <c r="B2" s="182"/>
      <c r="C2" s="182"/>
    </row>
    <row r="3" spans="1:15" ht="15.75">
      <c r="A3" s="183" t="s">
        <v>0</v>
      </c>
      <c r="B3" s="183"/>
      <c r="C3" s="183"/>
    </row>
    <row r="4" spans="1:15" s="111" customFormat="1" ht="32.25" customHeight="1">
      <c r="A4" s="110"/>
      <c r="B4" s="112"/>
      <c r="C4" s="113" t="s">
        <v>109</v>
      </c>
      <c r="D4" s="113" t="s">
        <v>104</v>
      </c>
      <c r="E4" s="113" t="s">
        <v>105</v>
      </c>
      <c r="F4" s="113" t="s">
        <v>106</v>
      </c>
    </row>
    <row r="5" spans="1:15" ht="45" customHeight="1">
      <c r="A5" s="84">
        <v>1</v>
      </c>
      <c r="B5" s="131" t="s">
        <v>1</v>
      </c>
      <c r="C5" s="131" t="s">
        <v>121</v>
      </c>
      <c r="D5" s="131" t="s">
        <v>121</v>
      </c>
      <c r="E5" s="131" t="s">
        <v>121</v>
      </c>
      <c r="F5" s="131" t="s">
        <v>121</v>
      </c>
    </row>
    <row r="6" spans="1:15" ht="164.25" customHeight="1">
      <c r="A6" s="84">
        <v>2</v>
      </c>
      <c r="B6" s="131" t="s">
        <v>87</v>
      </c>
      <c r="C6" s="131" t="s">
        <v>129</v>
      </c>
      <c r="D6" s="131" t="s">
        <v>129</v>
      </c>
      <c r="E6" s="131" t="s">
        <v>130</v>
      </c>
      <c r="F6" s="131" t="s">
        <v>130</v>
      </c>
    </row>
    <row r="7" spans="1:15" ht="285.75" customHeight="1">
      <c r="A7" s="84">
        <v>3</v>
      </c>
      <c r="B7" s="131" t="s">
        <v>88</v>
      </c>
      <c r="C7" s="131" t="s">
        <v>131</v>
      </c>
      <c r="D7" s="131" t="s">
        <v>133</v>
      </c>
      <c r="E7" s="131" t="s">
        <v>132</v>
      </c>
      <c r="F7" s="131" t="s">
        <v>134</v>
      </c>
    </row>
    <row r="8" spans="1:15" ht="91.5" customHeight="1">
      <c r="A8" s="84">
        <v>4</v>
      </c>
      <c r="B8" s="131" t="s">
        <v>122</v>
      </c>
      <c r="C8" s="132"/>
      <c r="D8" s="78"/>
      <c r="E8" s="78"/>
      <c r="F8" s="78"/>
      <c r="G8" s="76"/>
      <c r="H8" s="76"/>
      <c r="I8" s="76"/>
      <c r="J8" s="76"/>
      <c r="K8" s="76"/>
      <c r="L8" s="76"/>
      <c r="M8" s="76"/>
      <c r="N8" s="76"/>
      <c r="O8" s="76"/>
    </row>
    <row r="9" spans="1:15" ht="29.25" customHeight="1">
      <c r="A9" s="186" t="s">
        <v>102</v>
      </c>
      <c r="B9" s="187"/>
      <c r="C9" s="188"/>
      <c r="D9" s="78"/>
      <c r="E9" s="78"/>
      <c r="F9" s="78"/>
      <c r="G9" s="76"/>
      <c r="H9" s="76"/>
      <c r="I9" s="76"/>
      <c r="J9" s="76"/>
      <c r="K9" s="76"/>
      <c r="L9" s="76"/>
      <c r="M9" s="76"/>
      <c r="N9" s="76"/>
      <c r="O9" s="76"/>
    </row>
    <row r="10" spans="1:15" ht="15.75" customHeight="1">
      <c r="B10" s="77"/>
      <c r="C10" s="77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</row>
    <row r="11" spans="1:15" ht="15.75" customHeight="1">
      <c r="B11" s="184" t="s">
        <v>4</v>
      </c>
      <c r="C11" s="184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 ht="15.75">
      <c r="B12" s="77"/>
      <c r="C12" s="77"/>
    </row>
    <row r="13" spans="1:15" ht="15.75">
      <c r="A13" s="189" t="s">
        <v>8</v>
      </c>
      <c r="B13" s="189"/>
      <c r="C13" s="79" t="s">
        <v>5</v>
      </c>
    </row>
    <row r="14" spans="1:15" ht="15.75">
      <c r="B14" s="77"/>
      <c r="C14" s="77"/>
    </row>
    <row r="15" spans="1:15" ht="15.75">
      <c r="B15" s="80" t="s">
        <v>103</v>
      </c>
      <c r="C15" s="77"/>
    </row>
    <row r="16" spans="1:15" ht="15.75">
      <c r="B16" s="81"/>
      <c r="C16" s="77"/>
    </row>
    <row r="17" spans="1:4" ht="29.25" customHeight="1">
      <c r="B17" s="185" t="s">
        <v>7</v>
      </c>
      <c r="C17" s="185"/>
    </row>
    <row r="18" spans="1:4" ht="273" customHeight="1">
      <c r="A18" s="180" t="s">
        <v>128</v>
      </c>
      <c r="B18" s="180"/>
      <c r="C18" s="180"/>
      <c r="D18" s="180"/>
    </row>
  </sheetData>
  <mergeCells count="8">
    <mergeCell ref="A18:D18"/>
    <mergeCell ref="A1:C1"/>
    <mergeCell ref="A2:C2"/>
    <mergeCell ref="A3:C3"/>
    <mergeCell ref="B11:C11"/>
    <mergeCell ref="B17:C17"/>
    <mergeCell ref="A9:C9"/>
    <mergeCell ref="A13:B13"/>
  </mergeCell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AD18"/>
  <sheetViews>
    <sheetView showGridLines="0" tabSelected="1" topLeftCell="A4" zoomScale="69" zoomScaleNormal="69" workbookViewId="0">
      <selection activeCell="Y10" sqref="Y10"/>
    </sheetView>
  </sheetViews>
  <sheetFormatPr defaultRowHeight="15"/>
  <cols>
    <col min="1" max="1" width="15.42578125" style="86" customWidth="1"/>
    <col min="2" max="2" width="30" style="86" customWidth="1"/>
    <col min="3" max="3" width="7.7109375" style="86" customWidth="1"/>
    <col min="4" max="4" width="14.140625" style="86" customWidth="1"/>
    <col min="5" max="5" width="15" style="86" customWidth="1"/>
    <col min="6" max="6" width="40.42578125" style="86" customWidth="1"/>
    <col min="7" max="7" width="7.42578125" style="86" customWidth="1"/>
    <col min="8" max="8" width="5.85546875" style="91" customWidth="1"/>
    <col min="9" max="9" width="32.85546875" style="86" customWidth="1"/>
    <col min="10" max="10" width="12" style="86" customWidth="1"/>
    <col min="11" max="11" width="11.42578125" style="86" customWidth="1"/>
    <col min="12" max="12" width="11.85546875" style="86" customWidth="1"/>
    <col min="13" max="13" width="7.7109375" style="86" customWidth="1"/>
    <col min="14" max="14" width="7.28515625" style="86" customWidth="1"/>
    <col min="15" max="15" width="10" style="86" customWidth="1"/>
    <col min="16" max="16" width="10.5703125" style="86" customWidth="1"/>
    <col min="17" max="17" width="13.140625" style="86" customWidth="1"/>
    <col min="18" max="18" width="10.42578125" style="86" customWidth="1"/>
    <col min="19" max="19" width="9.85546875" style="86" customWidth="1"/>
    <col min="20" max="20" width="11.5703125" style="86" customWidth="1"/>
    <col min="21" max="21" width="13.28515625" style="86" customWidth="1"/>
    <col min="22" max="22" width="14.140625" style="86" customWidth="1"/>
    <col min="23" max="26" width="10.85546875" style="86" customWidth="1"/>
    <col min="27" max="27" width="25.28515625" style="86" customWidth="1"/>
    <col min="28" max="28" width="1" style="85" customWidth="1"/>
    <col min="29" max="29" width="15.7109375" style="86" customWidth="1"/>
    <col min="30" max="30" width="9.140625" style="141"/>
    <col min="31" max="16384" width="9.140625" style="86"/>
  </cols>
  <sheetData>
    <row r="1" spans="1:30" ht="17.25" customHeight="1">
      <c r="H1" s="206" t="s">
        <v>124</v>
      </c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</row>
    <row r="2" spans="1:30" ht="30.75" customHeight="1">
      <c r="A2" s="211" t="s">
        <v>157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</row>
    <row r="3" spans="1:30" ht="16.5" customHeight="1">
      <c r="A3" s="170" t="s">
        <v>161</v>
      </c>
      <c r="B3" s="170"/>
      <c r="C3" s="170"/>
      <c r="D3" s="170"/>
      <c r="E3" s="170"/>
      <c r="F3" s="171"/>
      <c r="G3" s="171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</row>
    <row r="4" spans="1:30" ht="16.5" customHeight="1">
      <c r="A4" s="170" t="s">
        <v>158</v>
      </c>
      <c r="B4" s="170"/>
      <c r="C4" s="170"/>
      <c r="D4" s="170"/>
      <c r="E4" s="170"/>
      <c r="F4" s="171"/>
      <c r="G4" s="171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</row>
    <row r="5" spans="1:30" ht="16.5" customHeight="1">
      <c r="A5" s="170" t="s">
        <v>159</v>
      </c>
      <c r="B5" s="170"/>
      <c r="C5" s="170"/>
      <c r="D5" s="170"/>
      <c r="E5" s="170"/>
      <c r="F5" s="171"/>
      <c r="G5" s="171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</row>
    <row r="6" spans="1:30" ht="17.25" customHeight="1">
      <c r="A6" s="216" t="s">
        <v>160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</row>
    <row r="7" spans="1:30" s="136" customFormat="1" ht="122.25" customHeight="1">
      <c r="A7" s="192" t="s">
        <v>111</v>
      </c>
      <c r="B7" s="193"/>
      <c r="C7" s="192" t="s">
        <v>112</v>
      </c>
      <c r="D7" s="193"/>
      <c r="E7" s="192" t="s">
        <v>113</v>
      </c>
      <c r="F7" s="193"/>
      <c r="G7" s="196" t="s">
        <v>114</v>
      </c>
      <c r="H7" s="207" t="s">
        <v>9</v>
      </c>
      <c r="I7" s="196" t="s">
        <v>149</v>
      </c>
      <c r="J7" s="167" t="s">
        <v>170</v>
      </c>
      <c r="K7" s="167" t="s">
        <v>171</v>
      </c>
      <c r="L7" s="167" t="s">
        <v>172</v>
      </c>
      <c r="M7" s="146" t="s">
        <v>168</v>
      </c>
      <c r="N7" s="146" t="s">
        <v>169</v>
      </c>
      <c r="O7" s="196" t="s">
        <v>167</v>
      </c>
      <c r="P7" s="209" t="s">
        <v>99</v>
      </c>
      <c r="Q7" s="196"/>
      <c r="R7" s="196" t="s">
        <v>24</v>
      </c>
      <c r="S7" s="196" t="s">
        <v>162</v>
      </c>
      <c r="T7" s="220" t="s">
        <v>148</v>
      </c>
      <c r="U7" s="222" t="s">
        <v>151</v>
      </c>
      <c r="V7" s="218" t="s">
        <v>22</v>
      </c>
      <c r="W7" s="219"/>
      <c r="X7" s="199" t="s">
        <v>176</v>
      </c>
      <c r="Y7" s="199" t="s">
        <v>152</v>
      </c>
      <c r="Z7" s="199" t="s">
        <v>153</v>
      </c>
      <c r="AA7" s="194" t="s">
        <v>107</v>
      </c>
      <c r="AB7" s="135"/>
      <c r="AD7" s="142"/>
    </row>
    <row r="8" spans="1:30" s="136" customFormat="1" ht="79.5" customHeight="1">
      <c r="A8" s="198" t="s">
        <v>115</v>
      </c>
      <c r="B8" s="198" t="s">
        <v>116</v>
      </c>
      <c r="C8" s="190" t="s">
        <v>115</v>
      </c>
      <c r="D8" s="190" t="s">
        <v>116</v>
      </c>
      <c r="E8" s="198" t="s">
        <v>115</v>
      </c>
      <c r="F8" s="198" t="s">
        <v>116</v>
      </c>
      <c r="G8" s="202"/>
      <c r="H8" s="208"/>
      <c r="I8" s="197"/>
      <c r="J8" s="168" t="s">
        <v>150</v>
      </c>
      <c r="K8" s="168" t="s">
        <v>150</v>
      </c>
      <c r="L8" s="168" t="s">
        <v>150</v>
      </c>
      <c r="M8" s="147"/>
      <c r="N8" s="147"/>
      <c r="O8" s="197"/>
      <c r="P8" s="210"/>
      <c r="Q8" s="197"/>
      <c r="R8" s="197"/>
      <c r="S8" s="197"/>
      <c r="T8" s="221"/>
      <c r="U8" s="201"/>
      <c r="V8" s="148" t="s">
        <v>10</v>
      </c>
      <c r="W8" s="149" t="s">
        <v>163</v>
      </c>
      <c r="X8" s="200"/>
      <c r="Y8" s="201"/>
      <c r="Z8" s="200"/>
      <c r="AA8" s="195"/>
      <c r="AB8" s="135"/>
      <c r="AD8" s="142"/>
    </row>
    <row r="9" spans="1:30" s="116" customFormat="1" ht="31.5" customHeight="1">
      <c r="A9" s="198"/>
      <c r="B9" s="198"/>
      <c r="C9" s="191"/>
      <c r="D9" s="191"/>
      <c r="E9" s="198"/>
      <c r="F9" s="198"/>
      <c r="G9" s="197"/>
      <c r="H9" s="150">
        <v>1</v>
      </c>
      <c r="I9" s="150">
        <v>2</v>
      </c>
      <c r="J9" s="150">
        <v>3</v>
      </c>
      <c r="K9" s="150">
        <v>4</v>
      </c>
      <c r="L9" s="150">
        <v>5</v>
      </c>
      <c r="M9" s="150">
        <v>6</v>
      </c>
      <c r="N9" s="150">
        <v>7</v>
      </c>
      <c r="O9" s="150">
        <v>8</v>
      </c>
      <c r="P9" s="150">
        <v>9</v>
      </c>
      <c r="Q9" s="150" t="s">
        <v>154</v>
      </c>
      <c r="R9" s="151">
        <v>11</v>
      </c>
      <c r="S9" s="151" t="s">
        <v>155</v>
      </c>
      <c r="T9" s="151" t="s">
        <v>156</v>
      </c>
      <c r="U9" s="151">
        <v>14</v>
      </c>
      <c r="V9" s="152">
        <v>15</v>
      </c>
      <c r="W9" s="151">
        <v>16</v>
      </c>
      <c r="X9" s="151">
        <v>17</v>
      </c>
      <c r="Y9" s="151">
        <v>18</v>
      </c>
      <c r="Z9" s="151">
        <v>19</v>
      </c>
      <c r="AA9" s="150"/>
      <c r="AB9" s="119"/>
      <c r="AD9" s="143"/>
    </row>
    <row r="10" spans="1:30" s="85" customFormat="1" ht="49.5">
      <c r="A10" s="175"/>
      <c r="B10" s="175"/>
      <c r="C10" s="174"/>
      <c r="D10" s="174"/>
      <c r="E10" s="175" t="s">
        <v>174</v>
      </c>
      <c r="F10" s="178" t="s">
        <v>175</v>
      </c>
      <c r="G10" s="174" t="s">
        <v>166</v>
      </c>
      <c r="H10" s="176">
        <v>1</v>
      </c>
      <c r="I10" s="179" t="s">
        <v>173</v>
      </c>
      <c r="J10" s="177">
        <v>4600</v>
      </c>
      <c r="K10" s="154">
        <v>4900</v>
      </c>
      <c r="L10" s="155">
        <v>4890</v>
      </c>
      <c r="M10" s="156"/>
      <c r="N10" s="156"/>
      <c r="O10" s="156"/>
      <c r="P10" s="153"/>
      <c r="Q10" s="173">
        <f>J10+K10+L10+M10+N10+O10</f>
        <v>14390</v>
      </c>
      <c r="R10" s="157">
        <v>2</v>
      </c>
      <c r="S10" s="158">
        <f>COUNT(J10:O10)</f>
        <v>3</v>
      </c>
      <c r="T10" s="159">
        <f>IF(ISERR(AVERAGE(J10:O10)),"",AVERAGE(J10:O10))</f>
        <v>4796.67</v>
      </c>
      <c r="U10" s="159">
        <f>(J10*R10+K10*R10+L9*R10+M10*R10+N10*R10+O10*R10)/(R10*S10)</f>
        <v>3168.33</v>
      </c>
      <c r="V10" s="159">
        <f>IF(ISERR(STDEV(J10:O10)),"",STDEV(J10:O10))</f>
        <v>170.39</v>
      </c>
      <c r="W10" s="160">
        <f>IF(ISERR(V10/T10),"",V10/T10)</f>
        <v>3.5999999999999997E-2</v>
      </c>
      <c r="X10" s="159">
        <v>4600</v>
      </c>
      <c r="Y10" s="159">
        <v>0</v>
      </c>
      <c r="Z10" s="159">
        <f>Y10/100*X10</f>
        <v>0</v>
      </c>
      <c r="AA10" s="161">
        <f>(X10+Z10)*R10</f>
        <v>9200</v>
      </c>
      <c r="AB10" s="92"/>
      <c r="AC10" s="141"/>
      <c r="AD10" s="141"/>
    </row>
    <row r="11" spans="1:30" s="85" customFormat="1" ht="42.75" customHeight="1">
      <c r="A11" s="204" t="s">
        <v>164</v>
      </c>
      <c r="B11" s="204"/>
      <c r="C11" s="204"/>
      <c r="D11" s="204"/>
      <c r="E11" s="204"/>
      <c r="F11" s="204"/>
      <c r="G11" s="204"/>
      <c r="H11" s="213" t="s">
        <v>108</v>
      </c>
      <c r="I11" s="214"/>
      <c r="J11" s="214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4"/>
      <c r="W11" s="214"/>
      <c r="X11" s="214"/>
      <c r="Y11" s="214"/>
      <c r="Z11" s="215"/>
      <c r="AA11" s="169">
        <f>SUM(AA10:AA10)</f>
        <v>9200</v>
      </c>
      <c r="AD11" s="141"/>
    </row>
    <row r="12" spans="1:30" s="85" customFormat="1" ht="9" customHeight="1">
      <c r="A12" s="205"/>
      <c r="B12" s="205"/>
      <c r="C12" s="205"/>
      <c r="D12" s="205"/>
      <c r="E12" s="205"/>
      <c r="F12" s="205"/>
      <c r="G12" s="205"/>
      <c r="H12" s="162"/>
      <c r="I12" s="166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D12" s="141"/>
    </row>
    <row r="13" spans="1:30" s="85" customFormat="1" ht="32.25" customHeight="1">
      <c r="A13" s="203" t="s">
        <v>165</v>
      </c>
      <c r="B13" s="203"/>
      <c r="C13" s="203"/>
      <c r="D13" s="203"/>
      <c r="E13" s="203"/>
      <c r="F13" s="203"/>
      <c r="G13" s="203"/>
      <c r="H13" s="162"/>
      <c r="I13" s="165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D13" s="141"/>
    </row>
    <row r="14" spans="1:30" ht="69.75" customHeight="1">
      <c r="A14" s="203"/>
      <c r="B14" s="203"/>
      <c r="C14" s="203"/>
      <c r="D14" s="203"/>
      <c r="E14" s="203"/>
      <c r="F14" s="203"/>
      <c r="G14" s="203"/>
      <c r="H14" s="163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</row>
    <row r="15" spans="1:30">
      <c r="I15" s="164"/>
    </row>
    <row r="16" spans="1:30">
      <c r="AA16" s="140"/>
    </row>
    <row r="17" spans="27:27">
      <c r="AA17" s="140"/>
    </row>
    <row r="18" spans="27:27">
      <c r="AA18" s="140"/>
    </row>
  </sheetData>
  <mergeCells count="30">
    <mergeCell ref="A8:A9"/>
    <mergeCell ref="A13:G14"/>
    <mergeCell ref="A11:G12"/>
    <mergeCell ref="H1:AA1"/>
    <mergeCell ref="H7:H8"/>
    <mergeCell ref="I7:I8"/>
    <mergeCell ref="P7:P8"/>
    <mergeCell ref="X7:X8"/>
    <mergeCell ref="A2:AA2"/>
    <mergeCell ref="A7:B7"/>
    <mergeCell ref="H11:Z11"/>
    <mergeCell ref="A6:AA6"/>
    <mergeCell ref="B8:B9"/>
    <mergeCell ref="V7:W7"/>
    <mergeCell ref="T7:T8"/>
    <mergeCell ref="U7:U8"/>
    <mergeCell ref="D8:D9"/>
    <mergeCell ref="C8:C9"/>
    <mergeCell ref="C7:D7"/>
    <mergeCell ref="AA7:AA8"/>
    <mergeCell ref="Q7:Q8"/>
    <mergeCell ref="R7:R8"/>
    <mergeCell ref="S7:S8"/>
    <mergeCell ref="E8:E9"/>
    <mergeCell ref="F8:F9"/>
    <mergeCell ref="Z7:Z8"/>
    <mergeCell ref="Y7:Y8"/>
    <mergeCell ref="O7:O8"/>
    <mergeCell ref="E7:F7"/>
    <mergeCell ref="G7:G9"/>
  </mergeCells>
  <conditionalFormatting sqref="W10">
    <cfRule type="cellIs" dxfId="18" priority="97" stopIfTrue="1" operator="greaterThanOrEqual">
      <formula>0.33</formula>
    </cfRule>
    <cfRule type="cellIs" dxfId="17" priority="98" stopIfTrue="1" operator="greaterThanOrEqual">
      <formula>0.33</formula>
    </cfRule>
    <cfRule type="cellIs" dxfId="16" priority="9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3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G5"/>
  <sheetViews>
    <sheetView workbookViewId="0">
      <selection activeCell="F1" sqref="F1"/>
    </sheetView>
  </sheetViews>
  <sheetFormatPr defaultRowHeight="15"/>
  <cols>
    <col min="3" max="3" width="24" style="144" bestFit="1" customWidth="1"/>
    <col min="4" max="4" width="9.140625" style="144" customWidth="1"/>
    <col min="5" max="5" width="9.5703125" style="144" bestFit="1" customWidth="1"/>
  </cols>
  <sheetData>
    <row r="1" spans="1:7">
      <c r="A1">
        <v>30</v>
      </c>
      <c r="B1">
        <v>107.8</v>
      </c>
      <c r="C1" s="144">
        <f>A1*B1</f>
        <v>3234</v>
      </c>
      <c r="D1" s="144">
        <f>ROUND(B1*C5,2)</f>
        <v>85.9</v>
      </c>
      <c r="E1" s="144">
        <f>A1*D1</f>
        <v>2577</v>
      </c>
      <c r="F1">
        <v>37</v>
      </c>
      <c r="G1">
        <f>F1*D1</f>
        <v>3178.3</v>
      </c>
    </row>
    <row r="2" spans="1:7">
      <c r="A2">
        <v>40</v>
      </c>
      <c r="B2">
        <v>175.17</v>
      </c>
      <c r="C2" s="144">
        <f>A2*B2</f>
        <v>7006.8</v>
      </c>
      <c r="D2" s="144">
        <f>ROUND(B2*C5,2)</f>
        <v>139.58000000000001</v>
      </c>
      <c r="E2" s="144">
        <f>A2*D2</f>
        <v>5583.2</v>
      </c>
      <c r="F2">
        <v>49</v>
      </c>
      <c r="G2">
        <f>F2*D2</f>
        <v>6839.42</v>
      </c>
    </row>
    <row r="3" spans="1:7">
      <c r="C3" s="144">
        <f>SUM(C1:C2)</f>
        <v>10240.799999999999</v>
      </c>
      <c r="E3" s="144">
        <f>SUM(E1:E2)</f>
        <v>8160.2</v>
      </c>
      <c r="G3">
        <f>SUM(G1:G2)</f>
        <v>10017.719999999999</v>
      </c>
    </row>
    <row r="4" spans="1:7">
      <c r="C4" s="144">
        <v>8159.9</v>
      </c>
      <c r="E4" s="144">
        <f>E3-C4</f>
        <v>0.3</v>
      </c>
    </row>
    <row r="5" spans="1:7">
      <c r="C5" s="145">
        <f>C4/C3</f>
        <v>0.79680298414186401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Z21"/>
  <sheetViews>
    <sheetView topLeftCell="B1" workbookViewId="0">
      <selection activeCell="T5" sqref="T5"/>
    </sheetView>
  </sheetViews>
  <sheetFormatPr defaultRowHeight="15"/>
  <cols>
    <col min="1" max="1" width="10" style="86" customWidth="1"/>
    <col min="2" max="2" width="13.140625" style="86" customWidth="1"/>
    <col min="3" max="3" width="9.140625" style="86"/>
    <col min="4" max="4" width="11.85546875" style="86" customWidth="1"/>
    <col min="5" max="5" width="9.140625" style="86"/>
    <col min="6" max="6" width="12.5703125" style="86" customWidth="1"/>
    <col min="7" max="7" width="9.7109375" style="86" customWidth="1"/>
    <col min="8" max="8" width="3.5703125" style="91" customWidth="1"/>
    <col min="9" max="9" width="16.5703125" style="86" customWidth="1"/>
    <col min="10" max="10" width="8.42578125" style="86" customWidth="1"/>
    <col min="11" max="11" width="8.5703125" style="86" customWidth="1"/>
    <col min="12" max="13" width="8.28515625" style="86" customWidth="1"/>
    <col min="14" max="15" width="8.5703125" style="86" customWidth="1"/>
    <col min="16" max="16" width="10.5703125" style="86" customWidth="1"/>
    <col min="17" max="17" width="9.28515625" style="86" customWidth="1"/>
    <col min="18" max="18" width="9.7109375" style="86" customWidth="1"/>
    <col min="19" max="19" width="8.85546875" style="86" customWidth="1"/>
    <col min="20" max="20" width="12.140625" style="86" customWidth="1"/>
    <col min="21" max="21" width="9.85546875" style="86" customWidth="1"/>
    <col min="22" max="22" width="11.5703125" style="86" customWidth="1"/>
    <col min="23" max="23" width="14.140625" style="86" customWidth="1"/>
    <col min="24" max="25" width="10.85546875" style="86" customWidth="1"/>
    <col min="26" max="26" width="17.5703125" style="86" customWidth="1"/>
    <col min="27" max="16384" width="9.140625" style="86"/>
  </cols>
  <sheetData>
    <row r="1" spans="1:26" ht="24.75" customHeight="1">
      <c r="H1" s="236" t="s">
        <v>124</v>
      </c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1:26" s="136" customFormat="1" ht="39" customHeight="1">
      <c r="A2" s="192" t="s">
        <v>111</v>
      </c>
      <c r="B2" s="193"/>
      <c r="C2" s="192" t="s">
        <v>112</v>
      </c>
      <c r="D2" s="193"/>
      <c r="E2" s="192" t="s">
        <v>113</v>
      </c>
      <c r="F2" s="193"/>
      <c r="G2" s="196" t="s">
        <v>114</v>
      </c>
      <c r="H2" s="237" t="s">
        <v>9</v>
      </c>
      <c r="I2" s="239" t="s">
        <v>23</v>
      </c>
      <c r="J2" s="241" t="s">
        <v>89</v>
      </c>
      <c r="K2" s="242"/>
      <c r="L2" s="242"/>
      <c r="M2" s="242"/>
      <c r="N2" s="243"/>
      <c r="O2" s="239" t="s">
        <v>119</v>
      </c>
      <c r="P2" s="245" t="s">
        <v>99</v>
      </c>
      <c r="Q2" s="247"/>
      <c r="R2" s="227" t="s">
        <v>47</v>
      </c>
      <c r="S2" s="227"/>
      <c r="T2" s="227"/>
      <c r="U2" s="239" t="s">
        <v>25</v>
      </c>
      <c r="V2" s="248" t="s">
        <v>22</v>
      </c>
      <c r="W2" s="249"/>
      <c r="X2" s="250"/>
      <c r="Y2" s="229" t="s">
        <v>83</v>
      </c>
      <c r="Z2" s="231" t="s">
        <v>107</v>
      </c>
    </row>
    <row r="3" spans="1:26" s="136" customFormat="1" ht="93" customHeight="1">
      <c r="A3" s="198" t="s">
        <v>115</v>
      </c>
      <c r="B3" s="228" t="s">
        <v>116</v>
      </c>
      <c r="C3" s="198" t="s">
        <v>115</v>
      </c>
      <c r="D3" s="228" t="s">
        <v>116</v>
      </c>
      <c r="E3" s="198" t="s">
        <v>115</v>
      </c>
      <c r="F3" s="228" t="s">
        <v>116</v>
      </c>
      <c r="G3" s="202"/>
      <c r="H3" s="238"/>
      <c r="I3" s="240"/>
      <c r="J3" s="133" t="s">
        <v>38</v>
      </c>
      <c r="K3" s="133" t="s">
        <v>39</v>
      </c>
      <c r="L3" s="133" t="s">
        <v>40</v>
      </c>
      <c r="M3" s="133" t="s">
        <v>42</v>
      </c>
      <c r="N3" s="133" t="s">
        <v>43</v>
      </c>
      <c r="O3" s="244"/>
      <c r="P3" s="246"/>
      <c r="Q3" s="247"/>
      <c r="R3" s="134" t="s">
        <v>48</v>
      </c>
      <c r="S3" s="134" t="s">
        <v>45</v>
      </c>
      <c r="T3" s="134" t="s">
        <v>46</v>
      </c>
      <c r="U3" s="244"/>
      <c r="V3" s="18" t="s">
        <v>26</v>
      </c>
      <c r="W3" s="21" t="s">
        <v>10</v>
      </c>
      <c r="X3" s="51" t="s">
        <v>27</v>
      </c>
      <c r="Y3" s="230"/>
      <c r="Z3" s="232"/>
    </row>
    <row r="4" spans="1:26" s="116" customFormat="1" ht="27" customHeight="1">
      <c r="A4" s="198"/>
      <c r="B4" s="228"/>
      <c r="C4" s="198"/>
      <c r="D4" s="228"/>
      <c r="E4" s="198"/>
      <c r="F4" s="228"/>
      <c r="G4" s="197"/>
      <c r="H4" s="43">
        <v>1</v>
      </c>
      <c r="I4" s="43">
        <v>2</v>
      </c>
      <c r="J4" s="43">
        <v>3</v>
      </c>
      <c r="K4" s="43">
        <v>4</v>
      </c>
      <c r="L4" s="43">
        <v>5</v>
      </c>
      <c r="M4" s="43">
        <v>6</v>
      </c>
      <c r="N4" s="43">
        <v>7</v>
      </c>
      <c r="O4" s="43" t="s">
        <v>100</v>
      </c>
      <c r="P4" s="43" t="s">
        <v>101</v>
      </c>
      <c r="Q4" s="43" t="s">
        <v>110</v>
      </c>
      <c r="R4" s="34" t="s">
        <v>90</v>
      </c>
      <c r="S4" s="34" t="s">
        <v>91</v>
      </c>
      <c r="T4" s="34" t="s">
        <v>120</v>
      </c>
      <c r="U4" s="49" t="s">
        <v>79</v>
      </c>
      <c r="V4" s="49" t="s">
        <v>92</v>
      </c>
      <c r="W4" s="49">
        <v>13</v>
      </c>
      <c r="X4" s="49">
        <v>14</v>
      </c>
      <c r="Y4" s="49" t="s">
        <v>84</v>
      </c>
      <c r="Z4" s="43" t="s">
        <v>85</v>
      </c>
    </row>
    <row r="5" spans="1:26" s="85" customFormat="1" ht="43.5" customHeight="1">
      <c r="A5" s="114"/>
      <c r="B5" s="114"/>
      <c r="C5" s="114"/>
      <c r="D5" s="114"/>
      <c r="E5" s="114"/>
      <c r="F5" s="114"/>
      <c r="G5" s="115"/>
      <c r="H5" s="87">
        <v>1</v>
      </c>
      <c r="I5" s="138" t="s">
        <v>147</v>
      </c>
      <c r="J5" s="93"/>
      <c r="K5" s="93"/>
      <c r="L5" s="93"/>
      <c r="M5" s="93"/>
      <c r="N5" s="93"/>
      <c r="O5" s="93"/>
      <c r="P5" s="93"/>
      <c r="Q5" s="109">
        <f>J5+K5+L5+M5+N5+O5</f>
        <v>0</v>
      </c>
      <c r="R5" s="94"/>
      <c r="S5" s="94"/>
      <c r="T5" s="94">
        <v>15200</v>
      </c>
      <c r="U5" s="95">
        <f>COUNT(J5:O5)</f>
        <v>0</v>
      </c>
      <c r="V5" s="96" t="str">
        <f>IF(ISERR(AVERAGE(J5:O5)),"",AVERAGE(J5:O5))</f>
        <v/>
      </c>
      <c r="W5" s="96" t="str">
        <f>IF(ISERR(STDEV(J5:O5)),"",STDEV(J5:O5))</f>
        <v/>
      </c>
      <c r="X5" s="97" t="str">
        <f>IF(ISERR(W5/V5),"",W5/V5)</f>
        <v/>
      </c>
      <c r="Y5" s="94">
        <f>MIN(P5,V5)</f>
        <v>0</v>
      </c>
      <c r="Z5" s="93">
        <f>Y5*T5</f>
        <v>0</v>
      </c>
    </row>
    <row r="6" spans="1:26" s="85" customFormat="1" ht="45" customHeight="1">
      <c r="A6" s="114"/>
      <c r="B6" s="114"/>
      <c r="C6" s="114"/>
      <c r="D6" s="114"/>
      <c r="E6" s="114"/>
      <c r="F6" s="114"/>
      <c r="G6" s="115"/>
      <c r="H6" s="87">
        <v>2</v>
      </c>
      <c r="I6" s="139" t="s">
        <v>136</v>
      </c>
      <c r="J6" s="93"/>
      <c r="K6" s="93"/>
      <c r="L6" s="93"/>
      <c r="M6" s="93"/>
      <c r="N6" s="93"/>
      <c r="O6" s="93"/>
      <c r="P6" s="93"/>
      <c r="Q6" s="109">
        <f t="shared" ref="Q6:Q16" si="0">J6+K6+L6+M6+N6+O6</f>
        <v>0</v>
      </c>
      <c r="R6" s="94"/>
      <c r="S6" s="94"/>
      <c r="T6" s="94">
        <f t="shared" ref="T6:T16" si="1">R6*S6</f>
        <v>0</v>
      </c>
      <c r="U6" s="95">
        <f t="shared" ref="U6:U16" si="2">COUNT(J6:O6)</f>
        <v>0</v>
      </c>
      <c r="V6" s="96" t="str">
        <f t="shared" ref="V6:V16" si="3">IF(ISERR(AVERAGE(J6:O6)),"",AVERAGE(J6:O6))</f>
        <v/>
      </c>
      <c r="W6" s="96" t="str">
        <f t="shared" ref="W6:W16" si="4">IF(ISERR(STDEV(J6:O6)),"",STDEV(J6:O6))</f>
        <v/>
      </c>
      <c r="X6" s="97" t="str">
        <f t="shared" ref="X6:X16" si="5">IF(ISERR(W6/V6),"",W6/V6)</f>
        <v/>
      </c>
      <c r="Y6" s="94">
        <f t="shared" ref="Y6:Y16" si="6">MIN(P6,V6)</f>
        <v>0</v>
      </c>
      <c r="Z6" s="93">
        <f t="shared" ref="Z6:Z16" si="7">Y6*T6</f>
        <v>0</v>
      </c>
    </row>
    <row r="7" spans="1:26" s="85" customFormat="1" ht="89.25">
      <c r="A7" s="114"/>
      <c r="B7" s="114"/>
      <c r="C7" s="114"/>
      <c r="D7" s="114"/>
      <c r="E7" s="114"/>
      <c r="F7" s="114"/>
      <c r="G7" s="115"/>
      <c r="H7" s="87">
        <v>3</v>
      </c>
      <c r="I7" s="138" t="s">
        <v>137</v>
      </c>
      <c r="J7" s="93"/>
      <c r="K7" s="93"/>
      <c r="L7" s="93"/>
      <c r="M7" s="93"/>
      <c r="N7" s="93"/>
      <c r="O7" s="93"/>
      <c r="P7" s="93"/>
      <c r="Q7" s="109">
        <f t="shared" si="0"/>
        <v>0</v>
      </c>
      <c r="R7" s="94"/>
      <c r="S7" s="94"/>
      <c r="T7" s="94">
        <f t="shared" si="1"/>
        <v>0</v>
      </c>
      <c r="U7" s="95">
        <f t="shared" si="2"/>
        <v>0</v>
      </c>
      <c r="V7" s="96" t="str">
        <f t="shared" si="3"/>
        <v/>
      </c>
      <c r="W7" s="96" t="str">
        <f t="shared" si="4"/>
        <v/>
      </c>
      <c r="X7" s="97" t="str">
        <f t="shared" si="5"/>
        <v/>
      </c>
      <c r="Y7" s="94">
        <f t="shared" si="6"/>
        <v>0</v>
      </c>
      <c r="Z7" s="93">
        <f t="shared" si="7"/>
        <v>0</v>
      </c>
    </row>
    <row r="8" spans="1:26" s="85" customFormat="1" ht="89.25">
      <c r="A8" s="114"/>
      <c r="B8" s="114"/>
      <c r="C8" s="114"/>
      <c r="D8" s="114"/>
      <c r="E8" s="114"/>
      <c r="F8" s="114"/>
      <c r="G8" s="115"/>
      <c r="H8" s="87">
        <v>4</v>
      </c>
      <c r="I8" s="138" t="s">
        <v>138</v>
      </c>
      <c r="J8" s="93"/>
      <c r="K8" s="93"/>
      <c r="L8" s="93"/>
      <c r="M8" s="93"/>
      <c r="N8" s="93"/>
      <c r="O8" s="93"/>
      <c r="P8" s="93"/>
      <c r="Q8" s="109">
        <f t="shared" si="0"/>
        <v>0</v>
      </c>
      <c r="R8" s="94"/>
      <c r="S8" s="94"/>
      <c r="T8" s="94">
        <f t="shared" si="1"/>
        <v>0</v>
      </c>
      <c r="U8" s="95">
        <f t="shared" si="2"/>
        <v>0</v>
      </c>
      <c r="V8" s="96" t="str">
        <f t="shared" si="3"/>
        <v/>
      </c>
      <c r="W8" s="96" t="str">
        <f t="shared" si="4"/>
        <v/>
      </c>
      <c r="X8" s="97" t="str">
        <f t="shared" si="5"/>
        <v/>
      </c>
      <c r="Y8" s="94">
        <f t="shared" si="6"/>
        <v>0</v>
      </c>
      <c r="Z8" s="93">
        <f t="shared" si="7"/>
        <v>0</v>
      </c>
    </row>
    <row r="9" spans="1:26" s="85" customFormat="1" ht="15" customHeight="1">
      <c r="A9" s="114"/>
      <c r="B9" s="114"/>
      <c r="C9" s="114"/>
      <c r="D9" s="114"/>
      <c r="E9" s="114"/>
      <c r="F9" s="114"/>
      <c r="G9" s="115"/>
      <c r="H9" s="87">
        <v>5</v>
      </c>
      <c r="I9" s="138" t="s">
        <v>139</v>
      </c>
      <c r="J9" s="93"/>
      <c r="K9" s="93"/>
      <c r="L9" s="93"/>
      <c r="M9" s="93"/>
      <c r="N9" s="93"/>
      <c r="O9" s="93"/>
      <c r="P9" s="93"/>
      <c r="Q9" s="109">
        <f>J9+K9+L9+M9+N9+O9</f>
        <v>0</v>
      </c>
      <c r="R9" s="94"/>
      <c r="S9" s="94"/>
      <c r="T9" s="94">
        <f>R9*S9</f>
        <v>0</v>
      </c>
      <c r="U9" s="95">
        <f>COUNT(J9:O9)</f>
        <v>0</v>
      </c>
      <c r="V9" s="96" t="str">
        <f>IF(ISERR(AVERAGE(J9:O9)),"",AVERAGE(J9:O9))</f>
        <v/>
      </c>
      <c r="W9" s="96" t="str">
        <f>IF(ISERR(STDEV(J9:O9)),"",STDEV(J9:O9))</f>
        <v/>
      </c>
      <c r="X9" s="97" t="str">
        <f>IF(ISERR(W9/V9),"",W9/V9)</f>
        <v/>
      </c>
      <c r="Y9" s="94">
        <f>MIN(P9,V9)</f>
        <v>0</v>
      </c>
      <c r="Z9" s="93">
        <f>Y9*T9</f>
        <v>0</v>
      </c>
    </row>
    <row r="10" spans="1:26" s="85" customFormat="1" ht="15" customHeight="1">
      <c r="A10" s="114"/>
      <c r="B10" s="114"/>
      <c r="C10" s="114"/>
      <c r="D10" s="114"/>
      <c r="E10" s="114"/>
      <c r="F10" s="114"/>
      <c r="G10" s="115"/>
      <c r="H10" s="87">
        <v>6</v>
      </c>
      <c r="I10" s="138" t="s">
        <v>140</v>
      </c>
      <c r="J10" s="93"/>
      <c r="K10" s="93"/>
      <c r="L10" s="93"/>
      <c r="M10" s="93"/>
      <c r="N10" s="93"/>
      <c r="O10" s="93"/>
      <c r="P10" s="93"/>
      <c r="Q10" s="109">
        <f>J10+K10+L10+M10+N10+O10</f>
        <v>0</v>
      </c>
      <c r="R10" s="94"/>
      <c r="S10" s="94"/>
      <c r="T10" s="94">
        <f>R10*S10</f>
        <v>0</v>
      </c>
      <c r="U10" s="95">
        <f>COUNT(J10:O10)</f>
        <v>0</v>
      </c>
      <c r="V10" s="96" t="str">
        <f>IF(ISERR(AVERAGE(J10:O10)),"",AVERAGE(J10:O10))</f>
        <v/>
      </c>
      <c r="W10" s="96" t="str">
        <f>IF(ISERR(STDEV(J10:O10)),"",STDEV(J10:O10))</f>
        <v/>
      </c>
      <c r="X10" s="97" t="str">
        <f>IF(ISERR(W10/V10),"",W10/V10)</f>
        <v/>
      </c>
      <c r="Y10" s="94">
        <f>MIN(P10,V10)</f>
        <v>0</v>
      </c>
      <c r="Z10" s="93">
        <f>Y10*T10</f>
        <v>0</v>
      </c>
    </row>
    <row r="11" spans="1:26" s="85" customFormat="1" ht="51">
      <c r="A11" s="114"/>
      <c r="B11" s="114"/>
      <c r="C11" s="114"/>
      <c r="D11" s="114"/>
      <c r="E11" s="114"/>
      <c r="F11" s="114"/>
      <c r="G11" s="115"/>
      <c r="H11" s="87">
        <v>7</v>
      </c>
      <c r="I11" s="138" t="s">
        <v>141</v>
      </c>
      <c r="J11" s="93"/>
      <c r="K11" s="93"/>
      <c r="L11" s="93"/>
      <c r="M11" s="93"/>
      <c r="N11" s="93"/>
      <c r="O11" s="93"/>
      <c r="P11" s="93"/>
      <c r="Q11" s="109">
        <f>J11+K11+L11+M11+N11+O11</f>
        <v>0</v>
      </c>
      <c r="R11" s="94"/>
      <c r="S11" s="94"/>
      <c r="T11" s="94">
        <f>R11*S11</f>
        <v>0</v>
      </c>
      <c r="U11" s="95">
        <f>COUNT(J11:O11)</f>
        <v>0</v>
      </c>
      <c r="V11" s="96" t="str">
        <f>IF(ISERR(AVERAGE(J11:O11)),"",AVERAGE(J11:O11))</f>
        <v/>
      </c>
      <c r="W11" s="96" t="str">
        <f>IF(ISERR(STDEV(J11:O11)),"",STDEV(J11:O11))</f>
        <v/>
      </c>
      <c r="X11" s="97" t="str">
        <f>IF(ISERR(W11/V11),"",W11/V11)</f>
        <v/>
      </c>
      <c r="Y11" s="94">
        <f>MIN(P11,V11)</f>
        <v>0</v>
      </c>
      <c r="Z11" s="93">
        <f>Y11*T11</f>
        <v>0</v>
      </c>
    </row>
    <row r="12" spans="1:26" s="85" customFormat="1" ht="51">
      <c r="A12" s="114"/>
      <c r="B12" s="114"/>
      <c r="C12" s="114"/>
      <c r="D12" s="114"/>
      <c r="E12" s="114"/>
      <c r="F12" s="114"/>
      <c r="G12" s="115"/>
      <c r="H12" s="87">
        <v>8</v>
      </c>
      <c r="I12" s="138" t="s">
        <v>142</v>
      </c>
      <c r="J12" s="93"/>
      <c r="K12" s="93"/>
      <c r="L12" s="93"/>
      <c r="M12" s="93"/>
      <c r="N12" s="93"/>
      <c r="O12" s="93"/>
      <c r="P12" s="93"/>
      <c r="Q12" s="109">
        <f>J12+K12+L12+M12+N12+O12</f>
        <v>0</v>
      </c>
      <c r="R12" s="94"/>
      <c r="S12" s="94"/>
      <c r="T12" s="94">
        <f>R12*S12</f>
        <v>0</v>
      </c>
      <c r="U12" s="95">
        <f>COUNT(J12:O12)</f>
        <v>0</v>
      </c>
      <c r="V12" s="96" t="str">
        <f>IF(ISERR(AVERAGE(J12:O12)),"",AVERAGE(J12:O12))</f>
        <v/>
      </c>
      <c r="W12" s="96" t="str">
        <f>IF(ISERR(STDEV(J12:O12)),"",STDEV(J12:O12))</f>
        <v/>
      </c>
      <c r="X12" s="97" t="str">
        <f>IF(ISERR(W12/V12),"",W12/V12)</f>
        <v/>
      </c>
      <c r="Y12" s="94">
        <f>MIN(P12,V12)</f>
        <v>0</v>
      </c>
      <c r="Z12" s="93">
        <f>Y12*T12</f>
        <v>0</v>
      </c>
    </row>
    <row r="13" spans="1:26" s="85" customFormat="1" ht="89.25">
      <c r="A13" s="114"/>
      <c r="B13" s="114"/>
      <c r="C13" s="114"/>
      <c r="D13" s="114"/>
      <c r="E13" s="114"/>
      <c r="F13" s="114"/>
      <c r="G13" s="115"/>
      <c r="H13" s="87">
        <v>9</v>
      </c>
      <c r="I13" s="138" t="s">
        <v>143</v>
      </c>
      <c r="J13" s="93"/>
      <c r="K13" s="93"/>
      <c r="L13" s="93"/>
      <c r="M13" s="93"/>
      <c r="N13" s="93"/>
      <c r="O13" s="93"/>
      <c r="P13" s="93"/>
      <c r="Q13" s="109">
        <f t="shared" si="0"/>
        <v>0</v>
      </c>
      <c r="R13" s="94"/>
      <c r="S13" s="94"/>
      <c r="T13" s="94">
        <f t="shared" si="1"/>
        <v>0</v>
      </c>
      <c r="U13" s="95">
        <f t="shared" si="2"/>
        <v>0</v>
      </c>
      <c r="V13" s="96" t="str">
        <f t="shared" si="3"/>
        <v/>
      </c>
      <c r="W13" s="96" t="str">
        <f t="shared" si="4"/>
        <v/>
      </c>
      <c r="X13" s="97" t="str">
        <f t="shared" si="5"/>
        <v/>
      </c>
      <c r="Y13" s="94">
        <f t="shared" si="6"/>
        <v>0</v>
      </c>
      <c r="Z13" s="93">
        <f t="shared" si="7"/>
        <v>0</v>
      </c>
    </row>
    <row r="14" spans="1:26" s="85" customFormat="1" ht="63.75">
      <c r="A14" s="114"/>
      <c r="B14" s="114"/>
      <c r="C14" s="114"/>
      <c r="D14" s="114"/>
      <c r="E14" s="114"/>
      <c r="F14" s="114"/>
      <c r="G14" s="115"/>
      <c r="H14" s="87">
        <v>10</v>
      </c>
      <c r="I14" s="138" t="s">
        <v>144</v>
      </c>
      <c r="J14" s="93"/>
      <c r="K14" s="93"/>
      <c r="L14" s="93"/>
      <c r="M14" s="93"/>
      <c r="N14" s="93"/>
      <c r="O14" s="93"/>
      <c r="P14" s="93"/>
      <c r="Q14" s="109">
        <f t="shared" si="0"/>
        <v>0</v>
      </c>
      <c r="R14" s="94"/>
      <c r="S14" s="94"/>
      <c r="T14" s="94">
        <f t="shared" si="1"/>
        <v>0</v>
      </c>
      <c r="U14" s="95">
        <f t="shared" si="2"/>
        <v>0</v>
      </c>
      <c r="V14" s="96" t="str">
        <f t="shared" si="3"/>
        <v/>
      </c>
      <c r="W14" s="96" t="str">
        <f t="shared" si="4"/>
        <v/>
      </c>
      <c r="X14" s="97" t="str">
        <f t="shared" si="5"/>
        <v/>
      </c>
      <c r="Y14" s="94">
        <f t="shared" si="6"/>
        <v>0</v>
      </c>
      <c r="Z14" s="93">
        <f t="shared" si="7"/>
        <v>0</v>
      </c>
    </row>
    <row r="15" spans="1:26" s="85" customFormat="1" ht="38.25">
      <c r="A15" s="114"/>
      <c r="B15" s="114"/>
      <c r="C15" s="114"/>
      <c r="D15" s="114"/>
      <c r="E15" s="114"/>
      <c r="F15" s="114"/>
      <c r="G15" s="115"/>
      <c r="H15" s="87">
        <v>11</v>
      </c>
      <c r="I15" s="138" t="s">
        <v>145</v>
      </c>
      <c r="J15" s="93"/>
      <c r="K15" s="93"/>
      <c r="L15" s="93"/>
      <c r="M15" s="93"/>
      <c r="N15" s="93"/>
      <c r="O15" s="93"/>
      <c r="P15" s="93"/>
      <c r="Q15" s="109">
        <f t="shared" si="0"/>
        <v>0</v>
      </c>
      <c r="R15" s="94"/>
      <c r="S15" s="94"/>
      <c r="T15" s="94">
        <f t="shared" si="1"/>
        <v>0</v>
      </c>
      <c r="U15" s="95">
        <f t="shared" si="2"/>
        <v>0</v>
      </c>
      <c r="V15" s="96" t="str">
        <f t="shared" si="3"/>
        <v/>
      </c>
      <c r="W15" s="96" t="str">
        <f t="shared" si="4"/>
        <v/>
      </c>
      <c r="X15" s="97" t="str">
        <f t="shared" si="5"/>
        <v/>
      </c>
      <c r="Y15" s="94">
        <f t="shared" si="6"/>
        <v>0</v>
      </c>
      <c r="Z15" s="93">
        <f t="shared" si="7"/>
        <v>0</v>
      </c>
    </row>
    <row r="16" spans="1:26" s="85" customFormat="1" ht="51">
      <c r="A16" s="114"/>
      <c r="B16" s="114"/>
      <c r="C16" s="114"/>
      <c r="D16" s="114"/>
      <c r="E16" s="114"/>
      <c r="F16" s="114"/>
      <c r="G16" s="115"/>
      <c r="H16" s="87">
        <v>12</v>
      </c>
      <c r="I16" s="138" t="s">
        <v>146</v>
      </c>
      <c r="J16" s="93"/>
      <c r="K16" s="93"/>
      <c r="L16" s="93"/>
      <c r="M16" s="93"/>
      <c r="N16" s="93"/>
      <c r="O16" s="93"/>
      <c r="P16" s="93"/>
      <c r="Q16" s="109">
        <f t="shared" si="0"/>
        <v>0</v>
      </c>
      <c r="R16" s="94"/>
      <c r="S16" s="94"/>
      <c r="T16" s="94">
        <f t="shared" si="1"/>
        <v>0</v>
      </c>
      <c r="U16" s="95">
        <f t="shared" si="2"/>
        <v>0</v>
      </c>
      <c r="V16" s="96" t="str">
        <f t="shared" si="3"/>
        <v/>
      </c>
      <c r="W16" s="96" t="str">
        <f t="shared" si="4"/>
        <v/>
      </c>
      <c r="X16" s="97" t="str">
        <f t="shared" si="5"/>
        <v/>
      </c>
      <c r="Y16" s="94">
        <f t="shared" si="6"/>
        <v>0</v>
      </c>
      <c r="Z16" s="93">
        <f t="shared" si="7"/>
        <v>0</v>
      </c>
    </row>
    <row r="17" spans="1:26" s="85" customFormat="1" ht="12" customHeight="1">
      <c r="A17" s="88"/>
      <c r="B17" s="88"/>
      <c r="C17" s="88"/>
      <c r="D17" s="88"/>
      <c r="E17" s="88"/>
      <c r="F17" s="88"/>
      <c r="G17" s="88"/>
      <c r="H17" s="88"/>
      <c r="I17" s="89"/>
      <c r="J17" s="89"/>
      <c r="K17" s="89"/>
      <c r="L17" s="89"/>
      <c r="M17" s="89"/>
      <c r="N17" s="89"/>
      <c r="O17" s="89"/>
      <c r="P17" s="89"/>
      <c r="Q17" s="98"/>
      <c r="R17" s="89"/>
      <c r="S17" s="89"/>
      <c r="T17" s="89"/>
      <c r="U17" s="89"/>
      <c r="V17" s="90"/>
      <c r="W17" s="90"/>
      <c r="X17" s="99"/>
      <c r="Y17" s="99"/>
      <c r="Z17" s="90"/>
    </row>
    <row r="18" spans="1:26" s="85" customFormat="1" ht="22.5" customHeight="1">
      <c r="A18" s="225" t="s">
        <v>117</v>
      </c>
      <c r="B18" s="225"/>
      <c r="C18" s="225"/>
      <c r="D18" s="225"/>
      <c r="E18" s="225"/>
      <c r="F18" s="225"/>
      <c r="G18" s="225"/>
      <c r="H18" s="233" t="s">
        <v>108</v>
      </c>
      <c r="I18" s="234"/>
      <c r="J18" s="234"/>
      <c r="K18" s="234"/>
      <c r="L18" s="234"/>
      <c r="M18" s="234"/>
      <c r="N18" s="234"/>
      <c r="O18" s="234"/>
      <c r="P18" s="234"/>
      <c r="Q18" s="234"/>
      <c r="R18" s="234"/>
      <c r="S18" s="234"/>
      <c r="T18" s="234"/>
      <c r="U18" s="234"/>
      <c r="V18" s="234"/>
      <c r="W18" s="234"/>
      <c r="X18" s="234"/>
      <c r="Y18" s="235"/>
      <c r="Z18" s="16">
        <f>SUM(Z5:Z17)</f>
        <v>0</v>
      </c>
    </row>
    <row r="19" spans="1:26" s="85" customFormat="1" ht="46.5" customHeight="1">
      <c r="A19" s="226"/>
      <c r="B19" s="226"/>
      <c r="C19" s="226"/>
      <c r="D19" s="226"/>
      <c r="E19" s="226"/>
      <c r="F19" s="226"/>
      <c r="G19" s="226"/>
      <c r="I19" s="223" t="s">
        <v>98</v>
      </c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120"/>
      <c r="Z19" s="120"/>
    </row>
    <row r="20" spans="1:26" s="85" customFormat="1" ht="32.25" customHeight="1">
      <c r="A20" s="224" t="s">
        <v>118</v>
      </c>
      <c r="B20" s="224"/>
      <c r="C20" s="224"/>
      <c r="D20" s="224"/>
      <c r="E20" s="224"/>
      <c r="F20" s="224"/>
      <c r="G20" s="224"/>
      <c r="I20" s="203" t="s">
        <v>97</v>
      </c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121"/>
      <c r="Z20" s="121"/>
    </row>
    <row r="21" spans="1:26" ht="87.75" customHeight="1">
      <c r="A21" s="224"/>
      <c r="B21" s="224"/>
      <c r="C21" s="224"/>
      <c r="D21" s="224"/>
      <c r="E21" s="224"/>
      <c r="F21" s="224"/>
      <c r="G21" s="224"/>
      <c r="I21" s="203" t="s">
        <v>135</v>
      </c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121"/>
      <c r="Z21" s="121"/>
    </row>
  </sheetData>
  <mergeCells count="28">
    <mergeCell ref="Y2:Y3"/>
    <mergeCell ref="Z2:Z3"/>
    <mergeCell ref="H18:Y18"/>
    <mergeCell ref="H1:Z1"/>
    <mergeCell ref="H2:H3"/>
    <mergeCell ref="I2:I3"/>
    <mergeCell ref="J2:N2"/>
    <mergeCell ref="O2:O3"/>
    <mergeCell ref="P2:P3"/>
    <mergeCell ref="Q2:Q3"/>
    <mergeCell ref="U2:U3"/>
    <mergeCell ref="V2:X2"/>
    <mergeCell ref="I19:X19"/>
    <mergeCell ref="A20:G21"/>
    <mergeCell ref="I20:X20"/>
    <mergeCell ref="I21:X21"/>
    <mergeCell ref="A2:B2"/>
    <mergeCell ref="C2:D2"/>
    <mergeCell ref="A18:G19"/>
    <mergeCell ref="E2:F2"/>
    <mergeCell ref="G2:G4"/>
    <mergeCell ref="A3:A4"/>
    <mergeCell ref="R2:T2"/>
    <mergeCell ref="B3:B4"/>
    <mergeCell ref="C3:C4"/>
    <mergeCell ref="D3:D4"/>
    <mergeCell ref="E3:E4"/>
    <mergeCell ref="F3:F4"/>
  </mergeCells>
  <conditionalFormatting sqref="X5:X8 X13:X14 X16:X17">
    <cfRule type="cellIs" dxfId="15" priority="7" stopIfTrue="1" operator="greaterThanOrEqual">
      <formula>0.33</formula>
    </cfRule>
    <cfRule type="cellIs" dxfId="14" priority="8" stopIfTrue="1" operator="greaterThanOrEqual">
      <formula>0.33</formula>
    </cfRule>
    <cfRule type="cellIs" dxfId="13" priority="9" stopIfTrue="1" operator="between">
      <formula>33</formula>
      <formula>100</formula>
    </cfRule>
  </conditionalFormatting>
  <conditionalFormatting sqref="X9:X12">
    <cfRule type="cellIs" dxfId="12" priority="4" stopIfTrue="1" operator="greaterThanOrEqual">
      <formula>0.33</formula>
    </cfRule>
    <cfRule type="cellIs" dxfId="11" priority="5" stopIfTrue="1" operator="greaterThanOrEqual">
      <formula>0.33</formula>
    </cfRule>
    <cfRule type="cellIs" dxfId="10" priority="6" stopIfTrue="1" operator="between">
      <formula>33</formula>
      <formula>100</formula>
    </cfRule>
  </conditionalFormatting>
  <conditionalFormatting sqref="X15">
    <cfRule type="cellIs" dxfId="9" priority="1" stopIfTrue="1" operator="greaterThanOrEqual">
      <formula>0.33</formula>
    </cfRule>
    <cfRule type="cellIs" dxfId="8" priority="2" stopIfTrue="1" operator="greaterThanOrEqual">
      <formula>0.33</formula>
    </cfRule>
    <cfRule type="cellIs" dxfId="7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X49"/>
  <sheetViews>
    <sheetView topLeftCell="A7" workbookViewId="0">
      <selection activeCell="Q21" sqref="Q21"/>
    </sheetView>
  </sheetViews>
  <sheetFormatPr defaultRowHeight="15"/>
  <cols>
    <col min="2" max="2" width="12.140625" customWidth="1"/>
    <col min="4" max="4" width="14" customWidth="1"/>
    <col min="6" max="6" width="13.7109375" customWidth="1"/>
    <col min="7" max="7" width="11.28515625" customWidth="1"/>
    <col min="8" max="8" width="3.5703125" style="46" customWidth="1"/>
    <col min="9" max="9" width="17.42578125" customWidth="1"/>
    <col min="10" max="10" width="9" customWidth="1"/>
    <col min="11" max="12" width="8" customWidth="1"/>
    <col min="13" max="13" width="8.85546875" customWidth="1"/>
    <col min="14" max="15" width="8.42578125" customWidth="1"/>
    <col min="16" max="16" width="11" customWidth="1"/>
    <col min="17" max="17" width="13.140625" customWidth="1"/>
    <col min="18" max="18" width="11.28515625" style="54" customWidth="1"/>
    <col min="19" max="19" width="13.140625" customWidth="1"/>
    <col min="20" max="20" width="12.5703125" style="56" customWidth="1"/>
    <col min="21" max="21" width="10.7109375" customWidth="1"/>
    <col min="23" max="23" width="46.42578125" customWidth="1"/>
  </cols>
  <sheetData>
    <row r="1" spans="1:24" ht="24" customHeight="1">
      <c r="H1" s="257" t="s">
        <v>125</v>
      </c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</row>
    <row r="2" spans="1:24" ht="14.25" customHeight="1">
      <c r="H2" s="258" t="s">
        <v>28</v>
      </c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</row>
    <row r="3" spans="1:24"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</row>
    <row r="4" spans="1:24" ht="49.5" customHeight="1">
      <c r="H4" s="259" t="s">
        <v>29</v>
      </c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</row>
    <row r="5" spans="1:24" ht="21.75" customHeight="1">
      <c r="H5" s="259" t="s">
        <v>81</v>
      </c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</row>
    <row r="6" spans="1:24">
      <c r="H6" s="42"/>
      <c r="I6" s="1"/>
      <c r="J6" s="1"/>
      <c r="K6" s="1"/>
      <c r="L6" s="1"/>
      <c r="M6" s="1"/>
      <c r="N6" s="1"/>
      <c r="O6" s="1"/>
      <c r="P6" s="10"/>
      <c r="Q6" s="1"/>
      <c r="R6" s="50"/>
      <c r="S6" s="1"/>
      <c r="T6" s="55"/>
      <c r="U6" s="10"/>
    </row>
    <row r="7" spans="1:24" ht="54" customHeight="1">
      <c r="A7" s="192" t="s">
        <v>111</v>
      </c>
      <c r="B7" s="193"/>
      <c r="C7" s="192" t="s">
        <v>112</v>
      </c>
      <c r="D7" s="193"/>
      <c r="E7" s="192" t="s">
        <v>113</v>
      </c>
      <c r="F7" s="193"/>
      <c r="G7" s="196" t="s">
        <v>114</v>
      </c>
      <c r="H7" s="237" t="s">
        <v>9</v>
      </c>
      <c r="I7" s="239" t="s">
        <v>23</v>
      </c>
      <c r="J7" s="241" t="s">
        <v>41</v>
      </c>
      <c r="K7" s="242"/>
      <c r="L7" s="242"/>
      <c r="M7" s="243"/>
      <c r="N7" s="239" t="s">
        <v>24</v>
      </c>
      <c r="O7" s="239" t="s">
        <v>25</v>
      </c>
      <c r="P7" s="256" t="s">
        <v>22</v>
      </c>
      <c r="Q7" s="256"/>
      <c r="R7" s="256"/>
      <c r="S7" s="11" t="s">
        <v>32</v>
      </c>
      <c r="T7" s="137" t="s">
        <v>37</v>
      </c>
      <c r="U7" s="231" t="s">
        <v>34</v>
      </c>
      <c r="X7" s="22"/>
    </row>
    <row r="8" spans="1:24" ht="119.25" customHeight="1">
      <c r="A8" s="198" t="s">
        <v>115</v>
      </c>
      <c r="B8" s="228" t="s">
        <v>116</v>
      </c>
      <c r="C8" s="198" t="s">
        <v>115</v>
      </c>
      <c r="D8" s="228" t="s">
        <v>116</v>
      </c>
      <c r="E8" s="198" t="s">
        <v>115</v>
      </c>
      <c r="F8" s="228" t="s">
        <v>116</v>
      </c>
      <c r="G8" s="202"/>
      <c r="H8" s="238"/>
      <c r="I8" s="240"/>
      <c r="J8" s="27" t="s">
        <v>38</v>
      </c>
      <c r="K8" s="27" t="s">
        <v>39</v>
      </c>
      <c r="L8" s="27" t="s">
        <v>40</v>
      </c>
      <c r="M8" s="12"/>
      <c r="N8" s="244"/>
      <c r="O8" s="244"/>
      <c r="P8" s="18" t="s">
        <v>26</v>
      </c>
      <c r="Q8" s="21" t="s">
        <v>10</v>
      </c>
      <c r="R8" s="51" t="s">
        <v>27</v>
      </c>
      <c r="S8" s="13"/>
      <c r="T8" s="65" t="s">
        <v>36</v>
      </c>
      <c r="U8" s="232"/>
      <c r="W8" s="100" t="s">
        <v>93</v>
      </c>
      <c r="X8" s="251" t="s">
        <v>86</v>
      </c>
    </row>
    <row r="9" spans="1:24" ht="27">
      <c r="A9" s="198"/>
      <c r="B9" s="228"/>
      <c r="C9" s="198"/>
      <c r="D9" s="228"/>
      <c r="E9" s="198"/>
      <c r="F9" s="228"/>
      <c r="G9" s="197"/>
      <c r="H9" s="43">
        <v>1</v>
      </c>
      <c r="I9" s="14">
        <v>2</v>
      </c>
      <c r="J9" s="14">
        <v>3</v>
      </c>
      <c r="K9" s="14">
        <v>4</v>
      </c>
      <c r="L9" s="14">
        <v>5</v>
      </c>
      <c r="M9" s="14" t="s">
        <v>30</v>
      </c>
      <c r="N9" s="14">
        <v>7</v>
      </c>
      <c r="O9" s="14" t="s">
        <v>123</v>
      </c>
      <c r="P9" s="19" t="s">
        <v>64</v>
      </c>
      <c r="Q9" s="19">
        <v>10</v>
      </c>
      <c r="R9" s="19">
        <v>11</v>
      </c>
      <c r="S9" s="14" t="s">
        <v>65</v>
      </c>
      <c r="T9" s="14">
        <v>13</v>
      </c>
      <c r="U9" s="14">
        <v>14</v>
      </c>
      <c r="W9" s="253" t="s">
        <v>94</v>
      </c>
      <c r="X9" s="251"/>
    </row>
    <row r="10" spans="1:24">
      <c r="A10" s="114"/>
      <c r="B10" s="114"/>
      <c r="C10" s="114"/>
      <c r="D10" s="114"/>
      <c r="E10" s="114"/>
      <c r="F10" s="114"/>
      <c r="G10" s="115"/>
      <c r="H10" s="44">
        <v>1</v>
      </c>
      <c r="I10" s="101"/>
      <c r="J10" s="102"/>
      <c r="K10" s="102"/>
      <c r="L10" s="102"/>
      <c r="M10" s="36">
        <f>J10+K10+L10</f>
        <v>0</v>
      </c>
      <c r="N10" s="15"/>
      <c r="O10" s="67">
        <f>COUNT(J10:L10)</f>
        <v>0</v>
      </c>
      <c r="P10" s="96" t="str">
        <f>IF(ISERR(AVERAGE(J10:L10)),"",AVERAGE(J10:L10))</f>
        <v/>
      </c>
      <c r="Q10" s="96" t="str">
        <f>IF(ISERR(STDEV(J10:L10)),"",STDEV(J10:L10))</f>
        <v/>
      </c>
      <c r="R10" s="97" t="str">
        <f>IF(ISERR(Q10/P10),"",Q10/P10)</f>
        <v/>
      </c>
      <c r="S10" s="103" t="str">
        <f>IF(ISERR(P10*N10),"",P10*N10)</f>
        <v/>
      </c>
      <c r="T10" s="64"/>
      <c r="U10" s="20" t="e">
        <f>S10*(1+T10)</f>
        <v>#VALUE!</v>
      </c>
      <c r="W10" s="254"/>
      <c r="X10" s="251"/>
    </row>
    <row r="11" spans="1:24">
      <c r="A11" s="114"/>
      <c r="B11" s="114"/>
      <c r="C11" s="114"/>
      <c r="D11" s="114"/>
      <c r="E11" s="114"/>
      <c r="F11" s="114"/>
      <c r="G11" s="115"/>
      <c r="H11" s="44">
        <v>2</v>
      </c>
      <c r="I11" s="101"/>
      <c r="J11" s="102"/>
      <c r="K11" s="102"/>
      <c r="L11" s="102"/>
      <c r="M11" s="36">
        <f t="shared" ref="M11:M16" si="0">J11+K11+L11</f>
        <v>0</v>
      </c>
      <c r="N11" s="15"/>
      <c r="O11" s="67">
        <f t="shared" ref="O11:O16" si="1">COUNT(J11:L11)</f>
        <v>0</v>
      </c>
      <c r="P11" s="96" t="str">
        <f t="shared" ref="P11:P16" si="2">IF(ISERR(AVERAGE(J11:L11)),"",AVERAGE(J11:L11))</f>
        <v/>
      </c>
      <c r="Q11" s="96" t="str">
        <f t="shared" ref="Q11:Q16" si="3">IF(ISERR(STDEV(J11:L11)),"",STDEV(J11:L11))</f>
        <v/>
      </c>
      <c r="R11" s="97" t="str">
        <f t="shared" ref="R11:R16" si="4">IF(ISERR(Q11/P11),"",Q11/P11)</f>
        <v/>
      </c>
      <c r="S11" s="103" t="str">
        <f t="shared" ref="S11:S16" si="5">IF(ISERR(P11*N11),"",P11*N11)</f>
        <v/>
      </c>
      <c r="T11" s="64"/>
      <c r="U11" s="20" t="e">
        <f t="shared" ref="U11:U16" si="6">S11*(1+T11)</f>
        <v>#VALUE!</v>
      </c>
      <c r="W11" s="255"/>
      <c r="X11" s="251"/>
    </row>
    <row r="12" spans="1:24">
      <c r="A12" s="114"/>
      <c r="B12" s="114"/>
      <c r="C12" s="114"/>
      <c r="D12" s="114"/>
      <c r="E12" s="114"/>
      <c r="F12" s="114"/>
      <c r="G12" s="115"/>
      <c r="H12" s="44">
        <v>3</v>
      </c>
      <c r="I12" s="101"/>
      <c r="J12" s="102"/>
      <c r="K12" s="102"/>
      <c r="L12" s="102"/>
      <c r="M12" s="36">
        <f t="shared" si="0"/>
        <v>0</v>
      </c>
      <c r="N12" s="15"/>
      <c r="O12" s="67">
        <f t="shared" si="1"/>
        <v>0</v>
      </c>
      <c r="P12" s="96" t="str">
        <f t="shared" si="2"/>
        <v/>
      </c>
      <c r="Q12" s="96" t="str">
        <f t="shared" si="3"/>
        <v/>
      </c>
      <c r="R12" s="97" t="str">
        <f t="shared" si="4"/>
        <v/>
      </c>
      <c r="S12" s="103" t="str">
        <f t="shared" si="5"/>
        <v/>
      </c>
      <c r="T12" s="64"/>
      <c r="U12" s="20" t="e">
        <f t="shared" si="6"/>
        <v>#VALUE!</v>
      </c>
    </row>
    <row r="13" spans="1:24" ht="15.75">
      <c r="A13" s="114"/>
      <c r="B13" s="114"/>
      <c r="C13" s="114"/>
      <c r="D13" s="114"/>
      <c r="E13" s="114"/>
      <c r="F13" s="114"/>
      <c r="G13" s="115"/>
      <c r="H13" s="44">
        <v>4</v>
      </c>
      <c r="I13" s="101"/>
      <c r="J13" s="102"/>
      <c r="K13" s="102"/>
      <c r="L13" s="102"/>
      <c r="M13" s="36">
        <f t="shared" si="0"/>
        <v>0</v>
      </c>
      <c r="N13" s="15"/>
      <c r="O13" s="67">
        <f t="shared" si="1"/>
        <v>0</v>
      </c>
      <c r="P13" s="96" t="str">
        <f t="shared" si="2"/>
        <v/>
      </c>
      <c r="Q13" s="96" t="str">
        <f t="shared" si="3"/>
        <v/>
      </c>
      <c r="R13" s="97" t="str">
        <f t="shared" si="4"/>
        <v/>
      </c>
      <c r="S13" s="103" t="str">
        <f t="shared" si="5"/>
        <v/>
      </c>
      <c r="T13" s="64"/>
      <c r="U13" s="20" t="e">
        <f t="shared" si="6"/>
        <v>#VALUE!</v>
      </c>
      <c r="W13" s="105"/>
    </row>
    <row r="14" spans="1:24" ht="15" customHeight="1">
      <c r="A14" s="114"/>
      <c r="B14" s="114"/>
      <c r="C14" s="114"/>
      <c r="D14" s="114"/>
      <c r="E14" s="114"/>
      <c r="F14" s="114"/>
      <c r="G14" s="115"/>
      <c r="H14" s="44">
        <v>5</v>
      </c>
      <c r="I14" s="101"/>
      <c r="J14" s="102"/>
      <c r="K14" s="102"/>
      <c r="L14" s="102"/>
      <c r="M14" s="36">
        <f t="shared" si="0"/>
        <v>0</v>
      </c>
      <c r="N14" s="15"/>
      <c r="O14" s="67">
        <f t="shared" si="1"/>
        <v>0</v>
      </c>
      <c r="P14" s="96" t="str">
        <f t="shared" si="2"/>
        <v/>
      </c>
      <c r="Q14" s="96" t="str">
        <f t="shared" si="3"/>
        <v/>
      </c>
      <c r="R14" s="97" t="str">
        <f t="shared" si="4"/>
        <v/>
      </c>
      <c r="S14" s="103" t="str">
        <f t="shared" si="5"/>
        <v/>
      </c>
      <c r="T14" s="64"/>
      <c r="U14" s="20" t="e">
        <f t="shared" si="6"/>
        <v>#VALUE!</v>
      </c>
      <c r="W14" s="107"/>
    </row>
    <row r="15" spans="1:24" ht="15" customHeight="1">
      <c r="A15" s="114"/>
      <c r="B15" s="114"/>
      <c r="C15" s="114"/>
      <c r="D15" s="114"/>
      <c r="E15" s="114"/>
      <c r="F15" s="114"/>
      <c r="G15" s="115"/>
      <c r="H15" s="44">
        <v>6</v>
      </c>
      <c r="I15" s="101"/>
      <c r="J15" s="102"/>
      <c r="K15" s="102"/>
      <c r="L15" s="102"/>
      <c r="M15" s="36">
        <f t="shared" si="0"/>
        <v>0</v>
      </c>
      <c r="N15" s="15"/>
      <c r="O15" s="67">
        <f t="shared" si="1"/>
        <v>0</v>
      </c>
      <c r="P15" s="96" t="str">
        <f t="shared" si="2"/>
        <v/>
      </c>
      <c r="Q15" s="96" t="str">
        <f t="shared" si="3"/>
        <v/>
      </c>
      <c r="R15" s="97" t="str">
        <f t="shared" si="4"/>
        <v/>
      </c>
      <c r="S15" s="103" t="str">
        <f t="shared" si="5"/>
        <v/>
      </c>
      <c r="T15" s="64"/>
      <c r="U15" s="20" t="e">
        <f t="shared" si="6"/>
        <v>#VALUE!</v>
      </c>
      <c r="W15" s="107"/>
    </row>
    <row r="16" spans="1:24" ht="15" customHeight="1">
      <c r="A16" s="114"/>
      <c r="B16" s="114"/>
      <c r="C16" s="114"/>
      <c r="D16" s="114"/>
      <c r="E16" s="114"/>
      <c r="F16" s="114"/>
      <c r="G16" s="115"/>
      <c r="H16" s="44">
        <v>7</v>
      </c>
      <c r="I16" s="101"/>
      <c r="J16" s="102"/>
      <c r="K16" s="102"/>
      <c r="L16" s="102"/>
      <c r="M16" s="36">
        <f t="shared" si="0"/>
        <v>0</v>
      </c>
      <c r="N16" s="15"/>
      <c r="O16" s="67">
        <f t="shared" si="1"/>
        <v>0</v>
      </c>
      <c r="P16" s="96" t="str">
        <f t="shared" si="2"/>
        <v/>
      </c>
      <c r="Q16" s="96" t="str">
        <f t="shared" si="3"/>
        <v/>
      </c>
      <c r="R16" s="97" t="str">
        <f t="shared" si="4"/>
        <v/>
      </c>
      <c r="S16" s="103" t="str">
        <f t="shared" si="5"/>
        <v/>
      </c>
      <c r="T16" s="64"/>
      <c r="U16" s="20" t="e">
        <f t="shared" si="6"/>
        <v>#VALUE!</v>
      </c>
      <c r="W16" s="107"/>
    </row>
    <row r="17" spans="1:23" ht="6" customHeight="1">
      <c r="A17" s="88"/>
      <c r="B17" s="88"/>
      <c r="C17" s="88"/>
      <c r="D17" s="88"/>
      <c r="E17" s="88"/>
      <c r="F17" s="88"/>
      <c r="G17" s="88"/>
      <c r="H17" s="47"/>
      <c r="I17" s="39"/>
      <c r="J17" s="39"/>
      <c r="K17" s="39"/>
      <c r="L17" s="39"/>
      <c r="M17" s="25"/>
      <c r="N17" s="39"/>
      <c r="O17" s="39"/>
      <c r="P17" s="26"/>
      <c r="Q17" s="26"/>
      <c r="R17" s="58"/>
      <c r="S17" s="26"/>
      <c r="T17" s="57"/>
      <c r="U17" s="26"/>
      <c r="W17" s="106"/>
    </row>
    <row r="18" spans="1:23" ht="33" customHeight="1">
      <c r="A18" s="252" t="s">
        <v>117</v>
      </c>
      <c r="B18" s="252"/>
      <c r="C18" s="252"/>
      <c r="D18" s="252"/>
      <c r="E18" s="252"/>
      <c r="F18" s="252"/>
      <c r="G18" s="252"/>
      <c r="H18" s="233" t="s">
        <v>31</v>
      </c>
      <c r="I18" s="234"/>
      <c r="J18" s="234"/>
      <c r="K18" s="234"/>
      <c r="L18" s="234"/>
      <c r="M18" s="234"/>
      <c r="N18" s="234"/>
      <c r="O18" s="234"/>
      <c r="P18" s="234"/>
      <c r="Q18" s="40"/>
      <c r="R18" s="59"/>
      <c r="S18" s="16">
        <f>SUM(S10:S17)</f>
        <v>0</v>
      </c>
      <c r="T18" s="66"/>
      <c r="U18" s="16" t="e">
        <f>SUM(U10:U17)</f>
        <v>#VALUE!</v>
      </c>
      <c r="W18" s="108"/>
    </row>
    <row r="19" spans="1:23" ht="23.25" customHeight="1">
      <c r="A19" s="224"/>
      <c r="B19" s="224"/>
      <c r="C19" s="224"/>
      <c r="D19" s="224"/>
      <c r="E19" s="224"/>
      <c r="F19" s="224"/>
      <c r="G19" s="224"/>
      <c r="H19" s="42"/>
      <c r="I19" s="41"/>
      <c r="J19" s="10"/>
      <c r="K19" s="10"/>
      <c r="L19" s="10"/>
      <c r="M19" s="10"/>
      <c r="N19" s="10"/>
      <c r="O19" s="10"/>
      <c r="P19" s="10"/>
      <c r="Q19" s="10"/>
      <c r="R19" s="50"/>
      <c r="S19" s="10"/>
      <c r="T19" s="55"/>
      <c r="U19" s="10"/>
    </row>
    <row r="20" spans="1:23">
      <c r="A20" s="224" t="s">
        <v>118</v>
      </c>
      <c r="B20" s="224"/>
      <c r="C20" s="224"/>
      <c r="D20" s="224"/>
      <c r="E20" s="224"/>
      <c r="F20" s="224"/>
      <c r="G20" s="224"/>
      <c r="I20" s="41"/>
      <c r="J20" s="41"/>
      <c r="K20" s="41"/>
      <c r="L20" s="41"/>
      <c r="M20" s="41"/>
      <c r="N20" s="41"/>
      <c r="O20" s="41"/>
      <c r="P20" s="41"/>
      <c r="Q20" s="41"/>
      <c r="S20" s="41"/>
      <c r="U20" s="41"/>
    </row>
    <row r="21" spans="1:23" ht="105" customHeight="1">
      <c r="A21" s="224"/>
      <c r="B21" s="224"/>
      <c r="C21" s="224"/>
      <c r="D21" s="224"/>
      <c r="E21" s="224"/>
      <c r="F21" s="224"/>
      <c r="G21" s="224"/>
      <c r="I21" s="41"/>
      <c r="J21" s="41"/>
      <c r="K21" s="41"/>
      <c r="L21" s="41"/>
      <c r="M21" s="41"/>
      <c r="N21" s="41"/>
      <c r="O21" s="41"/>
      <c r="P21" s="41"/>
      <c r="Q21" s="41"/>
      <c r="S21" s="41"/>
      <c r="U21" s="41"/>
    </row>
    <row r="22" spans="1:23">
      <c r="I22" s="41"/>
      <c r="J22" s="41"/>
      <c r="K22" s="41"/>
      <c r="L22" s="41"/>
      <c r="M22" s="41"/>
      <c r="N22" s="41"/>
      <c r="O22" s="41"/>
      <c r="P22" s="41"/>
      <c r="Q22" s="41"/>
      <c r="S22" s="41"/>
      <c r="U22" s="41"/>
    </row>
    <row r="23" spans="1:23">
      <c r="I23" s="41"/>
      <c r="J23" s="41"/>
      <c r="K23" s="41"/>
      <c r="L23" s="41"/>
      <c r="M23" s="41"/>
      <c r="N23" s="41"/>
      <c r="O23" s="41"/>
      <c r="P23" s="41"/>
      <c r="Q23" s="41"/>
      <c r="S23" s="41"/>
      <c r="U23" s="41"/>
    </row>
    <row r="24" spans="1:23">
      <c r="I24" s="41"/>
      <c r="J24" s="41"/>
      <c r="K24" s="41"/>
      <c r="L24" s="41"/>
      <c r="M24" s="41"/>
      <c r="N24" s="41"/>
      <c r="O24" s="41"/>
      <c r="P24" s="41"/>
      <c r="Q24" s="41"/>
      <c r="S24" s="41"/>
      <c r="U24" s="41"/>
    </row>
    <row r="25" spans="1:23">
      <c r="I25" s="41"/>
      <c r="J25" s="41"/>
      <c r="K25" s="41"/>
      <c r="L25" s="41"/>
      <c r="M25" s="41"/>
      <c r="N25" s="41"/>
      <c r="O25" s="41"/>
      <c r="P25" s="41"/>
      <c r="Q25" s="41"/>
      <c r="S25" s="41"/>
      <c r="U25" s="41"/>
    </row>
    <row r="26" spans="1:23">
      <c r="I26" s="41"/>
      <c r="J26" s="41"/>
      <c r="K26" s="41"/>
      <c r="L26" s="41"/>
      <c r="M26" s="41"/>
      <c r="N26" s="41"/>
      <c r="O26" s="41"/>
      <c r="P26" s="41"/>
      <c r="Q26" s="41"/>
      <c r="S26" s="41"/>
      <c r="U26" s="41"/>
    </row>
    <row r="27" spans="1:23">
      <c r="I27" s="41"/>
      <c r="J27" s="41"/>
      <c r="K27" s="41"/>
      <c r="L27" s="41"/>
      <c r="M27" s="41"/>
      <c r="N27" s="41"/>
      <c r="O27" s="41"/>
      <c r="P27" s="41"/>
      <c r="Q27" s="41"/>
      <c r="S27" s="41"/>
      <c r="U27" s="41"/>
    </row>
    <row r="28" spans="1:23">
      <c r="I28" s="41"/>
      <c r="J28" s="41"/>
      <c r="K28" s="41"/>
      <c r="L28" s="41"/>
      <c r="M28" s="41"/>
      <c r="N28" s="41"/>
      <c r="O28" s="41"/>
      <c r="P28" s="41"/>
      <c r="Q28" s="41"/>
      <c r="S28" s="41"/>
      <c r="U28" s="41"/>
    </row>
    <row r="29" spans="1:23">
      <c r="I29" s="41"/>
      <c r="J29" s="41"/>
      <c r="K29" s="41"/>
      <c r="L29" s="41"/>
      <c r="M29" s="41"/>
      <c r="N29" s="41"/>
      <c r="O29" s="41"/>
      <c r="P29" s="41"/>
      <c r="Q29" s="41"/>
      <c r="S29" s="41"/>
      <c r="U29" s="41"/>
    </row>
    <row r="30" spans="1:23">
      <c r="I30" s="41"/>
      <c r="J30" s="41"/>
      <c r="K30" s="41"/>
      <c r="L30" s="41"/>
      <c r="M30" s="41"/>
      <c r="N30" s="41"/>
      <c r="O30" s="41"/>
      <c r="P30" s="41"/>
      <c r="Q30" s="41"/>
      <c r="S30" s="41"/>
      <c r="U30" s="41"/>
    </row>
    <row r="31" spans="1:23">
      <c r="I31" s="41"/>
      <c r="J31" s="41"/>
      <c r="K31" s="41"/>
      <c r="L31" s="41"/>
      <c r="M31" s="41"/>
      <c r="N31" s="41"/>
      <c r="O31" s="41"/>
      <c r="P31" s="41"/>
      <c r="Q31" s="41"/>
      <c r="S31" s="41"/>
      <c r="U31" s="41"/>
    </row>
    <row r="32" spans="1:23">
      <c r="I32" s="41"/>
      <c r="J32" s="41"/>
      <c r="K32" s="41"/>
      <c r="L32" s="41"/>
      <c r="M32" s="41"/>
      <c r="N32" s="41"/>
      <c r="O32" s="41"/>
      <c r="P32" s="41"/>
      <c r="Q32" s="41"/>
      <c r="S32" s="41"/>
      <c r="U32" s="41"/>
    </row>
    <row r="33" spans="9:21">
      <c r="I33" s="41"/>
      <c r="J33" s="41"/>
      <c r="K33" s="41"/>
      <c r="L33" s="41"/>
      <c r="M33" s="41"/>
      <c r="N33" s="41"/>
      <c r="O33" s="41"/>
      <c r="P33" s="41"/>
      <c r="Q33" s="41"/>
      <c r="S33" s="41"/>
      <c r="U33" s="41"/>
    </row>
    <row r="34" spans="9:21">
      <c r="I34" s="41"/>
      <c r="J34" s="41"/>
      <c r="K34" s="41"/>
      <c r="L34" s="41"/>
      <c r="M34" s="41"/>
      <c r="N34" s="41"/>
      <c r="O34" s="41"/>
      <c r="P34" s="41"/>
      <c r="Q34" s="41"/>
      <c r="S34" s="41"/>
      <c r="U34" s="41"/>
    </row>
    <row r="35" spans="9:21">
      <c r="I35" s="41"/>
      <c r="J35" s="41"/>
      <c r="K35" s="41"/>
      <c r="L35" s="41"/>
      <c r="M35" s="41"/>
      <c r="N35" s="41"/>
      <c r="O35" s="41"/>
      <c r="P35" s="41"/>
      <c r="Q35" s="41"/>
      <c r="S35" s="41"/>
      <c r="U35" s="41"/>
    </row>
    <row r="36" spans="9:21">
      <c r="I36" s="41"/>
      <c r="J36" s="41"/>
      <c r="K36" s="41"/>
      <c r="L36" s="41"/>
      <c r="M36" s="41"/>
      <c r="N36" s="41"/>
      <c r="O36" s="41"/>
      <c r="P36" s="41"/>
      <c r="Q36" s="41"/>
      <c r="S36" s="41"/>
      <c r="U36" s="41"/>
    </row>
    <row r="37" spans="9:21">
      <c r="I37" s="41"/>
      <c r="J37" s="41"/>
      <c r="K37" s="41"/>
      <c r="L37" s="41"/>
      <c r="M37" s="41"/>
      <c r="N37" s="41"/>
      <c r="O37" s="41"/>
      <c r="P37" s="41"/>
      <c r="Q37" s="41"/>
      <c r="S37" s="41"/>
      <c r="U37" s="41"/>
    </row>
    <row r="38" spans="9:21">
      <c r="I38" s="41"/>
      <c r="J38" s="41"/>
      <c r="K38" s="41"/>
      <c r="L38" s="41"/>
      <c r="M38" s="41"/>
      <c r="N38" s="41"/>
      <c r="O38" s="41"/>
      <c r="P38" s="41"/>
      <c r="Q38" s="41"/>
      <c r="S38" s="41"/>
      <c r="U38" s="41"/>
    </row>
    <row r="39" spans="9:21">
      <c r="I39" s="41"/>
      <c r="J39" s="41"/>
      <c r="K39" s="41"/>
      <c r="L39" s="41"/>
      <c r="M39" s="41"/>
      <c r="N39" s="41"/>
      <c r="O39" s="41"/>
      <c r="P39" s="41"/>
      <c r="Q39" s="41"/>
      <c r="S39" s="41"/>
      <c r="U39" s="41"/>
    </row>
    <row r="40" spans="9:21">
      <c r="I40" s="41"/>
      <c r="J40" s="41"/>
      <c r="K40" s="41"/>
      <c r="L40" s="41"/>
      <c r="M40" s="41"/>
      <c r="N40" s="41"/>
      <c r="O40" s="41"/>
      <c r="P40" s="41"/>
      <c r="Q40" s="41"/>
      <c r="S40" s="41"/>
      <c r="U40" s="41"/>
    </row>
    <row r="41" spans="9:21">
      <c r="I41" s="41"/>
      <c r="J41" s="41"/>
      <c r="K41" s="41"/>
      <c r="L41" s="41"/>
      <c r="M41" s="41"/>
      <c r="N41" s="41"/>
      <c r="O41" s="41"/>
      <c r="P41" s="41"/>
      <c r="Q41" s="41"/>
      <c r="S41" s="41"/>
      <c r="U41" s="41"/>
    </row>
    <row r="42" spans="9:21">
      <c r="I42" s="41"/>
      <c r="J42" s="41"/>
      <c r="K42" s="41"/>
      <c r="L42" s="41"/>
      <c r="M42" s="41"/>
      <c r="N42" s="41"/>
      <c r="O42" s="41"/>
      <c r="P42" s="41"/>
      <c r="Q42" s="41"/>
      <c r="S42" s="41"/>
      <c r="U42" s="41"/>
    </row>
    <row r="43" spans="9:21">
      <c r="I43" s="41"/>
      <c r="J43" s="41"/>
      <c r="K43" s="41"/>
      <c r="L43" s="41"/>
      <c r="M43" s="41"/>
      <c r="N43" s="41"/>
      <c r="O43" s="41"/>
      <c r="P43" s="41"/>
      <c r="Q43" s="41"/>
      <c r="S43" s="41"/>
      <c r="U43" s="41"/>
    </row>
    <row r="44" spans="9:21">
      <c r="I44" s="41"/>
      <c r="J44" s="41"/>
      <c r="K44" s="41"/>
      <c r="L44" s="41"/>
      <c r="M44" s="41"/>
      <c r="N44" s="41"/>
      <c r="O44" s="41"/>
      <c r="P44" s="41"/>
      <c r="Q44" s="41"/>
      <c r="S44" s="41"/>
      <c r="U44" s="41"/>
    </row>
    <row r="45" spans="9:21">
      <c r="I45" s="41"/>
      <c r="J45" s="41"/>
      <c r="K45" s="41"/>
      <c r="L45" s="41"/>
      <c r="M45" s="41"/>
      <c r="N45" s="41"/>
      <c r="O45" s="41"/>
      <c r="P45" s="41"/>
      <c r="Q45" s="41"/>
      <c r="S45" s="41"/>
      <c r="U45" s="41"/>
    </row>
    <row r="46" spans="9:21">
      <c r="I46" s="41"/>
      <c r="J46" s="41"/>
      <c r="K46" s="41"/>
      <c r="L46" s="41"/>
      <c r="M46" s="41"/>
      <c r="N46" s="41"/>
      <c r="O46" s="41"/>
      <c r="P46" s="41"/>
      <c r="Q46" s="41"/>
      <c r="S46" s="41"/>
      <c r="U46" s="41"/>
    </row>
    <row r="47" spans="9:21">
      <c r="I47" s="41"/>
      <c r="J47" s="41"/>
      <c r="K47" s="41"/>
      <c r="L47" s="41"/>
      <c r="M47" s="41"/>
      <c r="N47" s="41"/>
      <c r="O47" s="41"/>
      <c r="P47" s="41"/>
      <c r="Q47" s="41"/>
      <c r="S47" s="41"/>
      <c r="U47" s="41"/>
    </row>
    <row r="48" spans="9:21">
      <c r="I48" s="41"/>
      <c r="J48" s="41"/>
      <c r="K48" s="41"/>
      <c r="L48" s="41"/>
      <c r="M48" s="41"/>
      <c r="N48" s="41"/>
      <c r="O48" s="41"/>
      <c r="P48" s="41"/>
      <c r="Q48" s="41"/>
      <c r="S48" s="41"/>
      <c r="U48" s="41"/>
    </row>
    <row r="49" spans="9:21">
      <c r="I49" s="41"/>
      <c r="J49" s="41"/>
      <c r="K49" s="41"/>
      <c r="L49" s="41"/>
      <c r="M49" s="41"/>
      <c r="N49" s="41"/>
      <c r="O49" s="41"/>
      <c r="P49" s="41"/>
      <c r="Q49" s="41"/>
      <c r="S49" s="41"/>
      <c r="U49" s="41"/>
    </row>
  </sheetData>
  <mergeCells count="27">
    <mergeCell ref="J7:M7"/>
    <mergeCell ref="B8:B9"/>
    <mergeCell ref="W9:W11"/>
    <mergeCell ref="P7:R7"/>
    <mergeCell ref="H1:U1"/>
    <mergeCell ref="H2:U2"/>
    <mergeCell ref="H3:U3"/>
    <mergeCell ref="H4:U4"/>
    <mergeCell ref="H5:U5"/>
    <mergeCell ref="U7:U8"/>
    <mergeCell ref="I7:I8"/>
    <mergeCell ref="X8:X11"/>
    <mergeCell ref="D8:D9"/>
    <mergeCell ref="A18:G19"/>
    <mergeCell ref="H7:H8"/>
    <mergeCell ref="A20:G21"/>
    <mergeCell ref="A7:B7"/>
    <mergeCell ref="C7:D7"/>
    <mergeCell ref="E7:F7"/>
    <mergeCell ref="G7:G9"/>
    <mergeCell ref="A8:A9"/>
    <mergeCell ref="O7:O8"/>
    <mergeCell ref="C8:C9"/>
    <mergeCell ref="H18:P18"/>
    <mergeCell ref="E8:E9"/>
    <mergeCell ref="F8:F9"/>
    <mergeCell ref="N7:N8"/>
  </mergeCells>
  <conditionalFormatting sqref="R17">
    <cfRule type="cellIs" dxfId="6" priority="4" stopIfTrue="1" operator="greaterThanOrEqual">
      <formula>0.33</formula>
    </cfRule>
  </conditionalFormatting>
  <conditionalFormatting sqref="R10:R16">
    <cfRule type="cellIs" dxfId="5" priority="1" stopIfTrue="1" operator="greaterThanOrEqual">
      <formula>0.33</formula>
    </cfRule>
    <cfRule type="cellIs" dxfId="4" priority="2" stopIfTrue="1" operator="greaterThanOrEqual">
      <formula>0.33</formula>
    </cfRule>
    <cfRule type="cellIs" dxfId="3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98" orientation="landscape" r:id="rId1"/>
  <colBreaks count="1" manualBreakCount="1">
    <brk id="2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</sheetPr>
  <dimension ref="A1:B16"/>
  <sheetViews>
    <sheetView workbookViewId="0">
      <selection activeCell="F6" sqref="F6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181" t="s">
        <v>33</v>
      </c>
      <c r="B1" s="181"/>
    </row>
    <row r="2" spans="1:2" ht="54.75" customHeight="1">
      <c r="A2" s="181"/>
      <c r="B2" s="181"/>
    </row>
    <row r="3" spans="1:2" ht="15.75">
      <c r="A3" s="261" t="s">
        <v>0</v>
      </c>
      <c r="B3" s="261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33.5" customHeight="1">
      <c r="A6" s="5" t="s">
        <v>2</v>
      </c>
      <c r="B6" s="5" t="s">
        <v>60</v>
      </c>
    </row>
    <row r="7" spans="1:2" ht="91.5" customHeight="1">
      <c r="A7" s="5" t="s">
        <v>61</v>
      </c>
      <c r="B7" s="6" t="s">
        <v>21</v>
      </c>
    </row>
    <row r="8" spans="1:2" ht="29.25" customHeight="1">
      <c r="A8" s="262" t="s">
        <v>3</v>
      </c>
      <c r="B8" s="263"/>
    </row>
    <row r="9" spans="1:2" ht="15.75">
      <c r="A9" s="28"/>
      <c r="B9" s="28"/>
    </row>
    <row r="10" spans="1:2" ht="15.75">
      <c r="A10" s="264" t="s">
        <v>4</v>
      </c>
      <c r="B10" s="264"/>
    </row>
    <row r="11" spans="1:2" ht="15.75">
      <c r="A11" s="28"/>
      <c r="B11" s="28"/>
    </row>
    <row r="12" spans="1:2" ht="15.75">
      <c r="A12" s="29" t="s">
        <v>8</v>
      </c>
      <c r="B12" s="29" t="s">
        <v>5</v>
      </c>
    </row>
    <row r="13" spans="1:2" ht="15.75">
      <c r="A13" s="28"/>
      <c r="B13" s="28"/>
    </row>
    <row r="14" spans="1:2" ht="15.75">
      <c r="A14" s="8" t="s">
        <v>6</v>
      </c>
      <c r="B14" s="28"/>
    </row>
    <row r="15" spans="1:2" ht="15.75">
      <c r="A15" s="9"/>
      <c r="B15" s="28"/>
    </row>
    <row r="16" spans="1:2" ht="29.25" customHeight="1">
      <c r="A16" s="260" t="s">
        <v>7</v>
      </c>
      <c r="B16" s="26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P24"/>
  <sheetViews>
    <sheetView workbookViewId="0">
      <selection activeCell="H2" sqref="H2:L2"/>
    </sheetView>
  </sheetViews>
  <sheetFormatPr defaultRowHeight="15"/>
  <cols>
    <col min="2" max="2" width="10.5703125" customWidth="1"/>
    <col min="4" max="4" width="10.85546875" customWidth="1"/>
    <col min="6" max="6" width="11.7109375" customWidth="1"/>
    <col min="7" max="7" width="11.42578125" customWidth="1"/>
    <col min="8" max="8" width="5.42578125" style="46" customWidth="1"/>
    <col min="9" max="9" width="41.42578125" customWidth="1"/>
    <col min="10" max="10" width="36.85546875" customWidth="1"/>
    <col min="11" max="11" width="19.28515625" customWidth="1"/>
    <col min="12" max="12" width="25.85546875" customWidth="1"/>
  </cols>
  <sheetData>
    <row r="1" spans="1:16" ht="19.5" customHeight="1">
      <c r="H1" s="257" t="s">
        <v>126</v>
      </c>
      <c r="I1" s="257"/>
      <c r="J1" s="257"/>
      <c r="K1" s="257"/>
      <c r="L1" s="257"/>
    </row>
    <row r="2" spans="1:16" ht="21.75" customHeight="1">
      <c r="H2" s="268" t="s">
        <v>49</v>
      </c>
      <c r="I2" s="268"/>
      <c r="J2" s="268"/>
      <c r="K2" s="268"/>
      <c r="L2" s="268"/>
    </row>
    <row r="3" spans="1:16" ht="35.25" customHeight="1">
      <c r="H3" s="269"/>
      <c r="I3" s="269"/>
      <c r="J3" s="269"/>
      <c r="K3" s="269"/>
      <c r="L3" s="269"/>
      <c r="M3" s="32"/>
      <c r="N3" s="32"/>
    </row>
    <row r="4" spans="1:16" ht="15" customHeight="1">
      <c r="H4" s="267" t="s">
        <v>50</v>
      </c>
      <c r="I4" s="267"/>
      <c r="J4" s="267"/>
      <c r="K4" s="267"/>
      <c r="L4" s="267"/>
      <c r="M4" s="32"/>
      <c r="N4" s="32"/>
    </row>
    <row r="5" spans="1:16" ht="11.25" customHeight="1">
      <c r="H5" s="42"/>
      <c r="I5" s="1"/>
      <c r="J5" s="1"/>
      <c r="K5" s="1"/>
      <c r="L5" s="1"/>
    </row>
    <row r="6" spans="1:16" ht="90" customHeight="1">
      <c r="A6" s="192" t="s">
        <v>111</v>
      </c>
      <c r="B6" s="193"/>
      <c r="C6" s="192" t="s">
        <v>112</v>
      </c>
      <c r="D6" s="193"/>
      <c r="E6" s="192" t="s">
        <v>113</v>
      </c>
      <c r="F6" s="193"/>
      <c r="G6" s="196" t="s">
        <v>114</v>
      </c>
      <c r="H6" s="48" t="s">
        <v>9</v>
      </c>
      <c r="I6" s="30" t="s">
        <v>23</v>
      </c>
      <c r="J6" s="35" t="s">
        <v>52</v>
      </c>
      <c r="K6" s="30" t="s">
        <v>24</v>
      </c>
      <c r="L6" s="33" t="s">
        <v>53</v>
      </c>
      <c r="P6" s="22"/>
    </row>
    <row r="7" spans="1:16" ht="15" customHeight="1">
      <c r="A7" s="117" t="s">
        <v>115</v>
      </c>
      <c r="B7" s="118" t="s">
        <v>116</v>
      </c>
      <c r="C7" s="117" t="s">
        <v>115</v>
      </c>
      <c r="D7" s="118" t="s">
        <v>116</v>
      </c>
      <c r="E7" s="117" t="s">
        <v>115</v>
      </c>
      <c r="F7" s="118" t="s">
        <v>116</v>
      </c>
      <c r="G7" s="202"/>
      <c r="H7" s="43">
        <v>1</v>
      </c>
      <c r="I7" s="14">
        <v>2</v>
      </c>
      <c r="J7" s="14">
        <v>3</v>
      </c>
      <c r="K7" s="14">
        <v>4</v>
      </c>
      <c r="L7" s="14" t="s">
        <v>51</v>
      </c>
    </row>
    <row r="8" spans="1:16">
      <c r="A8" s="114"/>
      <c r="B8" s="114"/>
      <c r="C8" s="114"/>
      <c r="D8" s="114"/>
      <c r="E8" s="114"/>
      <c r="F8" s="114"/>
      <c r="G8" s="115"/>
      <c r="H8" s="44">
        <v>1</v>
      </c>
      <c r="I8" s="37"/>
      <c r="J8" s="15"/>
      <c r="K8" s="15"/>
      <c r="L8" s="15">
        <f>J8*K8</f>
        <v>0</v>
      </c>
    </row>
    <row r="9" spans="1:16">
      <c r="A9" s="114"/>
      <c r="B9" s="114"/>
      <c r="C9" s="114"/>
      <c r="D9" s="114"/>
      <c r="E9" s="114"/>
      <c r="F9" s="114"/>
      <c r="G9" s="115"/>
      <c r="H9" s="44">
        <v>2</v>
      </c>
      <c r="I9" s="37"/>
      <c r="J9" s="15"/>
      <c r="K9" s="15"/>
      <c r="L9" s="15">
        <f t="shared" ref="L9:L14" si="0">J9*K9</f>
        <v>0</v>
      </c>
    </row>
    <row r="10" spans="1:16">
      <c r="A10" s="114"/>
      <c r="B10" s="114"/>
      <c r="C10" s="114"/>
      <c r="D10" s="114"/>
      <c r="E10" s="114"/>
      <c r="F10" s="114"/>
      <c r="G10" s="115"/>
      <c r="H10" s="44">
        <v>3</v>
      </c>
      <c r="I10" s="37"/>
      <c r="J10" s="15"/>
      <c r="K10" s="15"/>
      <c r="L10" s="15">
        <f t="shared" si="0"/>
        <v>0</v>
      </c>
    </row>
    <row r="11" spans="1:16">
      <c r="A11" s="114"/>
      <c r="B11" s="114"/>
      <c r="C11" s="114"/>
      <c r="D11" s="114"/>
      <c r="E11" s="114"/>
      <c r="F11" s="114"/>
      <c r="G11" s="115"/>
      <c r="H11" s="44">
        <v>4</v>
      </c>
      <c r="I11" s="37"/>
      <c r="J11" s="15"/>
      <c r="K11" s="15"/>
      <c r="L11" s="15">
        <f t="shared" si="0"/>
        <v>0</v>
      </c>
    </row>
    <row r="12" spans="1:16">
      <c r="A12" s="114"/>
      <c r="B12" s="114"/>
      <c r="C12" s="114"/>
      <c r="D12" s="114"/>
      <c r="E12" s="114"/>
      <c r="F12" s="114"/>
      <c r="G12" s="115"/>
      <c r="H12" s="44">
        <v>5</v>
      </c>
      <c r="I12" s="37"/>
      <c r="J12" s="15"/>
      <c r="K12" s="15"/>
      <c r="L12" s="15">
        <f t="shared" si="0"/>
        <v>0</v>
      </c>
    </row>
    <row r="13" spans="1:16">
      <c r="A13" s="114"/>
      <c r="B13" s="114"/>
      <c r="C13" s="114"/>
      <c r="D13" s="114"/>
      <c r="E13" s="114"/>
      <c r="F13" s="114"/>
      <c r="G13" s="115"/>
      <c r="H13" s="44">
        <v>6</v>
      </c>
      <c r="I13" s="37"/>
      <c r="J13" s="15"/>
      <c r="K13" s="15"/>
      <c r="L13" s="15">
        <f t="shared" si="0"/>
        <v>0</v>
      </c>
    </row>
    <row r="14" spans="1:16">
      <c r="A14" s="114"/>
      <c r="B14" s="114"/>
      <c r="C14" s="114"/>
      <c r="D14" s="114"/>
      <c r="E14" s="114"/>
      <c r="F14" s="114"/>
      <c r="G14" s="115"/>
      <c r="H14" s="44">
        <v>7</v>
      </c>
      <c r="I14" s="37"/>
      <c r="J14" s="15"/>
      <c r="K14" s="15"/>
      <c r="L14" s="15">
        <f t="shared" si="0"/>
        <v>0</v>
      </c>
    </row>
    <row r="15" spans="1:16" ht="6" customHeight="1">
      <c r="A15" s="88"/>
      <c r="B15" s="88"/>
      <c r="C15" s="88"/>
      <c r="D15" s="88"/>
      <c r="E15" s="88"/>
      <c r="F15" s="88"/>
      <c r="G15" s="88"/>
      <c r="H15" s="47"/>
      <c r="I15" s="39"/>
      <c r="J15" s="39"/>
      <c r="K15" s="39"/>
      <c r="L15" s="26"/>
    </row>
    <row r="16" spans="1:16" ht="33" customHeight="1">
      <c r="A16" s="265" t="s">
        <v>117</v>
      </c>
      <c r="B16" s="265"/>
      <c r="C16" s="265"/>
      <c r="D16" s="265"/>
      <c r="E16" s="265"/>
      <c r="F16" s="265"/>
      <c r="G16" s="265"/>
      <c r="H16" s="233" t="s">
        <v>31</v>
      </c>
      <c r="I16" s="234"/>
      <c r="J16" s="234"/>
      <c r="K16" s="234"/>
      <c r="L16" s="16">
        <f>SUM(L8:L15)</f>
        <v>0</v>
      </c>
    </row>
    <row r="17" spans="1:12" ht="25.5" customHeight="1">
      <c r="A17" s="266"/>
      <c r="B17" s="266"/>
      <c r="C17" s="266"/>
      <c r="D17" s="266"/>
      <c r="E17" s="266"/>
      <c r="F17" s="266"/>
      <c r="G17" s="266"/>
      <c r="H17" s="42"/>
      <c r="I17" s="41"/>
      <c r="J17" s="10"/>
      <c r="K17" s="10"/>
      <c r="L17" s="10"/>
    </row>
    <row r="18" spans="1:12" ht="44.25" customHeight="1">
      <c r="A18" s="266" t="s">
        <v>118</v>
      </c>
      <c r="B18" s="266"/>
      <c r="C18" s="266"/>
      <c r="D18" s="266"/>
      <c r="E18" s="266"/>
      <c r="F18" s="266"/>
      <c r="G18" s="266"/>
      <c r="H18" s="266"/>
      <c r="I18" s="266"/>
      <c r="J18" s="266"/>
      <c r="K18" s="266"/>
      <c r="L18" s="266"/>
    </row>
    <row r="19" spans="1:12" ht="15" customHeight="1">
      <c r="I19" s="41"/>
      <c r="J19" s="41"/>
      <c r="K19" s="41"/>
      <c r="L19" s="41"/>
    </row>
    <row r="20" spans="1:12">
      <c r="I20" s="41"/>
      <c r="J20" s="41"/>
      <c r="K20" s="41"/>
      <c r="L20" s="41"/>
    </row>
    <row r="21" spans="1:12">
      <c r="I21" s="41"/>
      <c r="J21" s="41"/>
      <c r="K21" s="41"/>
      <c r="L21" s="41"/>
    </row>
    <row r="22" spans="1:12">
      <c r="I22" s="41"/>
      <c r="J22" s="41"/>
      <c r="K22" s="41"/>
      <c r="L22" s="41"/>
    </row>
    <row r="23" spans="1:12">
      <c r="I23" s="41"/>
      <c r="J23" s="41"/>
      <c r="K23" s="41"/>
      <c r="L23" s="41"/>
    </row>
    <row r="24" spans="1:12">
      <c r="I24" s="41"/>
      <c r="J24" s="41"/>
      <c r="K24" s="41"/>
      <c r="L24" s="41"/>
    </row>
  </sheetData>
  <mergeCells count="11">
    <mergeCell ref="A16:G17"/>
    <mergeCell ref="A18:L18"/>
    <mergeCell ref="H16:K16"/>
    <mergeCell ref="H4:L4"/>
    <mergeCell ref="H1:L1"/>
    <mergeCell ref="H2:L2"/>
    <mergeCell ref="H3:L3"/>
    <mergeCell ref="A6:B6"/>
    <mergeCell ref="C6:D6"/>
    <mergeCell ref="E6:F6"/>
    <mergeCell ref="G6:G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R26"/>
  <sheetViews>
    <sheetView workbookViewId="0">
      <selection activeCell="H2" sqref="H2:N2"/>
    </sheetView>
  </sheetViews>
  <sheetFormatPr defaultRowHeight="15"/>
  <cols>
    <col min="1" max="1" width="7.7109375" customWidth="1"/>
    <col min="2" max="2" width="11.5703125" customWidth="1"/>
    <col min="4" max="4" width="11.5703125" customWidth="1"/>
    <col min="6" max="6" width="11.42578125" customWidth="1"/>
    <col min="7" max="7" width="11.5703125" customWidth="1"/>
    <col min="8" max="8" width="5.42578125" style="46" customWidth="1"/>
    <col min="9" max="9" width="26.85546875" customWidth="1"/>
    <col min="10" max="10" width="32.7109375" customWidth="1"/>
    <col min="11" max="11" width="14.42578125" customWidth="1"/>
    <col min="12" max="12" width="14.28515625" customWidth="1"/>
    <col min="13" max="13" width="13.42578125" customWidth="1"/>
    <col min="14" max="14" width="24" customWidth="1"/>
  </cols>
  <sheetData>
    <row r="1" spans="1:18" ht="19.5" customHeight="1">
      <c r="H1" s="257" t="s">
        <v>126</v>
      </c>
      <c r="I1" s="257"/>
      <c r="J1" s="257"/>
      <c r="K1" s="257"/>
      <c r="L1" s="257"/>
      <c r="M1" s="257"/>
      <c r="N1" s="257"/>
    </row>
    <row r="2" spans="1:18" ht="21.75" customHeight="1">
      <c r="H2" s="268" t="s">
        <v>49</v>
      </c>
      <c r="I2" s="268"/>
      <c r="J2" s="268"/>
      <c r="K2" s="268"/>
      <c r="L2" s="268"/>
      <c r="M2" s="268"/>
      <c r="N2" s="268"/>
    </row>
    <row r="3" spans="1:18" ht="35.25" customHeight="1">
      <c r="H3" s="269"/>
      <c r="I3" s="269"/>
      <c r="J3" s="269"/>
      <c r="K3" s="269"/>
      <c r="L3" s="269"/>
      <c r="M3" s="269"/>
      <c r="N3" s="269"/>
      <c r="O3" s="32"/>
      <c r="P3" s="32"/>
    </row>
    <row r="4" spans="1:18" ht="15" customHeight="1">
      <c r="H4" s="271" t="s">
        <v>50</v>
      </c>
      <c r="I4" s="271"/>
      <c r="J4" s="271"/>
      <c r="K4" s="271"/>
      <c r="L4" s="271"/>
      <c r="M4" s="271"/>
      <c r="N4" s="271"/>
      <c r="O4" s="32"/>
      <c r="P4" s="32"/>
    </row>
    <row r="5" spans="1:18" ht="11.25" customHeight="1">
      <c r="H5" s="42"/>
      <c r="I5" s="1"/>
      <c r="J5" s="1"/>
      <c r="K5" s="1"/>
      <c r="L5" s="1"/>
      <c r="M5" s="1"/>
      <c r="N5" s="1"/>
    </row>
    <row r="6" spans="1:18" ht="30.75" customHeight="1">
      <c r="A6" s="192" t="s">
        <v>111</v>
      </c>
      <c r="B6" s="193"/>
      <c r="C6" s="192" t="s">
        <v>112</v>
      </c>
      <c r="D6" s="193"/>
      <c r="E6" s="192" t="s">
        <v>113</v>
      </c>
      <c r="F6" s="193"/>
      <c r="G6" s="196" t="s">
        <v>114</v>
      </c>
      <c r="H6" s="237" t="s">
        <v>9</v>
      </c>
      <c r="I6" s="239" t="s">
        <v>23</v>
      </c>
      <c r="J6" s="239" t="s">
        <v>59</v>
      </c>
      <c r="K6" s="227" t="s">
        <v>47</v>
      </c>
      <c r="L6" s="227"/>
      <c r="M6" s="227"/>
      <c r="N6" s="231" t="s">
        <v>54</v>
      </c>
      <c r="R6" s="22"/>
    </row>
    <row r="7" spans="1:18" ht="54" customHeight="1">
      <c r="A7" s="198" t="s">
        <v>115</v>
      </c>
      <c r="B7" s="228" t="s">
        <v>116</v>
      </c>
      <c r="C7" s="198" t="s">
        <v>115</v>
      </c>
      <c r="D7" s="228" t="s">
        <v>116</v>
      </c>
      <c r="E7" s="198" t="s">
        <v>115</v>
      </c>
      <c r="F7" s="228" t="s">
        <v>116</v>
      </c>
      <c r="G7" s="202"/>
      <c r="H7" s="272"/>
      <c r="I7" s="244"/>
      <c r="J7" s="244"/>
      <c r="K7" s="31" t="s">
        <v>48</v>
      </c>
      <c r="L7" s="31" t="s">
        <v>45</v>
      </c>
      <c r="M7" s="31" t="s">
        <v>46</v>
      </c>
      <c r="N7" s="232"/>
      <c r="R7" s="22"/>
    </row>
    <row r="8" spans="1:18">
      <c r="A8" s="198"/>
      <c r="B8" s="228"/>
      <c r="C8" s="198"/>
      <c r="D8" s="228"/>
      <c r="E8" s="198"/>
      <c r="F8" s="228"/>
      <c r="G8" s="197"/>
      <c r="H8" s="43">
        <v>1</v>
      </c>
      <c r="I8" s="14">
        <v>2</v>
      </c>
      <c r="J8" s="14">
        <v>3</v>
      </c>
      <c r="K8" s="34" t="s">
        <v>55</v>
      </c>
      <c r="L8" s="34" t="s">
        <v>56</v>
      </c>
      <c r="M8" s="34" t="s">
        <v>58</v>
      </c>
      <c r="N8" s="14" t="s">
        <v>57</v>
      </c>
    </row>
    <row r="9" spans="1:18">
      <c r="A9" s="114"/>
      <c r="B9" s="114"/>
      <c r="C9" s="114"/>
      <c r="D9" s="114"/>
      <c r="E9" s="114"/>
      <c r="F9" s="114"/>
      <c r="G9" s="115"/>
      <c r="H9" s="44">
        <v>1</v>
      </c>
      <c r="I9" s="37"/>
      <c r="J9" s="15"/>
      <c r="K9" s="15"/>
      <c r="L9" s="15"/>
      <c r="M9" s="15">
        <f>K9*L9</f>
        <v>0</v>
      </c>
      <c r="N9" s="15">
        <f>J9*M9</f>
        <v>0</v>
      </c>
    </row>
    <row r="10" spans="1:18">
      <c r="A10" s="114"/>
      <c r="B10" s="114"/>
      <c r="C10" s="114"/>
      <c r="D10" s="114"/>
      <c r="E10" s="114"/>
      <c r="F10" s="114"/>
      <c r="G10" s="115"/>
      <c r="H10" s="44">
        <v>2</v>
      </c>
      <c r="I10" s="37"/>
      <c r="J10" s="15"/>
      <c r="K10" s="15"/>
      <c r="L10" s="15"/>
      <c r="M10" s="15">
        <f t="shared" ref="M10:M15" si="0">K10*L10</f>
        <v>0</v>
      </c>
      <c r="N10" s="15">
        <f t="shared" ref="N10:N15" si="1">J10*M10</f>
        <v>0</v>
      </c>
    </row>
    <row r="11" spans="1:18">
      <c r="A11" s="114"/>
      <c r="B11" s="114"/>
      <c r="C11" s="114"/>
      <c r="D11" s="114"/>
      <c r="E11" s="114"/>
      <c r="F11" s="114"/>
      <c r="G11" s="115"/>
      <c r="H11" s="44">
        <v>3</v>
      </c>
      <c r="I11" s="37"/>
      <c r="J11" s="15"/>
      <c r="K11" s="15"/>
      <c r="L11" s="15"/>
      <c r="M11" s="15">
        <f t="shared" si="0"/>
        <v>0</v>
      </c>
      <c r="N11" s="15">
        <f t="shared" si="1"/>
        <v>0</v>
      </c>
    </row>
    <row r="12" spans="1:18">
      <c r="A12" s="114"/>
      <c r="B12" s="114"/>
      <c r="C12" s="114"/>
      <c r="D12" s="114"/>
      <c r="E12" s="114"/>
      <c r="F12" s="114"/>
      <c r="G12" s="115"/>
      <c r="H12" s="44">
        <v>4</v>
      </c>
      <c r="I12" s="37"/>
      <c r="J12" s="15"/>
      <c r="K12" s="15"/>
      <c r="L12" s="15"/>
      <c r="M12" s="15">
        <f t="shared" si="0"/>
        <v>0</v>
      </c>
      <c r="N12" s="15">
        <f t="shared" si="1"/>
        <v>0</v>
      </c>
    </row>
    <row r="13" spans="1:18">
      <c r="A13" s="114"/>
      <c r="B13" s="114"/>
      <c r="C13" s="114"/>
      <c r="D13" s="114"/>
      <c r="E13" s="114"/>
      <c r="F13" s="114"/>
      <c r="G13" s="115"/>
      <c r="H13" s="44">
        <v>5</v>
      </c>
      <c r="I13" s="37"/>
      <c r="J13" s="15"/>
      <c r="K13" s="15"/>
      <c r="L13" s="15"/>
      <c r="M13" s="15">
        <f t="shared" si="0"/>
        <v>0</v>
      </c>
      <c r="N13" s="15">
        <f t="shared" si="1"/>
        <v>0</v>
      </c>
    </row>
    <row r="14" spans="1:18">
      <c r="A14" s="114"/>
      <c r="B14" s="114"/>
      <c r="C14" s="114"/>
      <c r="D14" s="114"/>
      <c r="E14" s="114"/>
      <c r="F14" s="114"/>
      <c r="G14" s="115"/>
      <c r="H14" s="44">
        <v>6</v>
      </c>
      <c r="I14" s="37"/>
      <c r="J14" s="15"/>
      <c r="K14" s="15"/>
      <c r="L14" s="15"/>
      <c r="M14" s="15">
        <f t="shared" si="0"/>
        <v>0</v>
      </c>
      <c r="N14" s="15">
        <f t="shared" si="1"/>
        <v>0</v>
      </c>
    </row>
    <row r="15" spans="1:18">
      <c r="A15" s="114"/>
      <c r="B15" s="114"/>
      <c r="C15" s="114"/>
      <c r="D15" s="114"/>
      <c r="E15" s="114"/>
      <c r="F15" s="114"/>
      <c r="G15" s="115"/>
      <c r="H15" s="44">
        <v>7</v>
      </c>
      <c r="I15" s="37"/>
      <c r="J15" s="15"/>
      <c r="K15" s="15"/>
      <c r="L15" s="15"/>
      <c r="M15" s="15">
        <f t="shared" si="0"/>
        <v>0</v>
      </c>
      <c r="N15" s="15">
        <f t="shared" si="1"/>
        <v>0</v>
      </c>
    </row>
    <row r="16" spans="1:18" ht="6" customHeight="1">
      <c r="A16" s="88"/>
      <c r="B16" s="88"/>
      <c r="C16" s="88"/>
      <c r="D16" s="88"/>
      <c r="E16" s="88"/>
      <c r="F16" s="88"/>
      <c r="G16" s="88"/>
      <c r="H16" s="47"/>
      <c r="I16" s="39"/>
      <c r="J16" s="39"/>
      <c r="K16" s="39"/>
      <c r="L16" s="39"/>
      <c r="M16" s="39"/>
      <c r="N16" s="26"/>
    </row>
    <row r="17" spans="1:14" ht="52.5" customHeight="1">
      <c r="A17" s="225" t="s">
        <v>117</v>
      </c>
      <c r="B17" s="225"/>
      <c r="C17" s="225"/>
      <c r="D17" s="225"/>
      <c r="E17" s="225"/>
      <c r="F17" s="225"/>
      <c r="G17" s="270"/>
      <c r="H17" s="233" t="s">
        <v>31</v>
      </c>
      <c r="I17" s="234"/>
      <c r="J17" s="234"/>
      <c r="K17" s="234"/>
      <c r="L17" s="234"/>
      <c r="M17" s="234"/>
      <c r="N17" s="16">
        <f>SUM(N9:N16)</f>
        <v>0</v>
      </c>
    </row>
    <row r="18" spans="1:14" ht="119.25" customHeight="1">
      <c r="A18" s="224" t="s">
        <v>118</v>
      </c>
      <c r="B18" s="224"/>
      <c r="C18" s="224"/>
      <c r="D18" s="224"/>
      <c r="E18" s="224"/>
      <c r="F18" s="224"/>
      <c r="G18" s="224"/>
      <c r="H18" s="42"/>
      <c r="I18" s="41"/>
      <c r="J18" s="10"/>
      <c r="K18" s="10"/>
      <c r="L18" s="10"/>
      <c r="M18" s="10"/>
      <c r="N18" s="10"/>
    </row>
    <row r="19" spans="1:14" ht="15" customHeight="1">
      <c r="B19" s="122"/>
      <c r="C19" s="122"/>
      <c r="D19" s="122"/>
      <c r="E19" s="122"/>
      <c r="F19" s="122"/>
      <c r="G19" s="122"/>
      <c r="I19" s="41"/>
      <c r="J19" s="41"/>
      <c r="K19" s="41"/>
      <c r="L19" s="41"/>
      <c r="M19" s="41"/>
      <c r="N19" s="41"/>
    </row>
    <row r="20" spans="1:14">
      <c r="I20" s="41"/>
      <c r="J20" s="41"/>
      <c r="K20" s="41"/>
      <c r="L20" s="41"/>
      <c r="M20" s="41"/>
      <c r="N20" s="41"/>
    </row>
    <row r="21" spans="1:14">
      <c r="I21" s="41"/>
      <c r="J21" s="41"/>
      <c r="K21" s="41"/>
      <c r="L21" s="41"/>
      <c r="M21" s="41"/>
      <c r="N21" s="41"/>
    </row>
    <row r="22" spans="1:14">
      <c r="I22" s="41"/>
      <c r="J22" s="41"/>
      <c r="K22" s="41"/>
      <c r="L22" s="41"/>
      <c r="M22" s="41"/>
      <c r="N22" s="41"/>
    </row>
    <row r="23" spans="1:14">
      <c r="I23" s="41"/>
      <c r="J23" s="41"/>
      <c r="K23" s="41"/>
      <c r="L23" s="41"/>
      <c r="M23" s="41"/>
      <c r="N23" s="41"/>
    </row>
    <row r="24" spans="1:14">
      <c r="I24" s="41"/>
      <c r="J24" s="41"/>
      <c r="K24" s="41"/>
      <c r="L24" s="41"/>
      <c r="M24" s="41"/>
      <c r="N24" s="41"/>
    </row>
    <row r="25" spans="1:14">
      <c r="I25" s="41"/>
      <c r="J25" s="41"/>
      <c r="K25" s="41"/>
      <c r="L25" s="41"/>
      <c r="M25" s="41"/>
      <c r="N25" s="41"/>
    </row>
    <row r="26" spans="1:14">
      <c r="I26" s="41"/>
      <c r="J26" s="41"/>
      <c r="K26" s="41"/>
      <c r="L26" s="41"/>
      <c r="M26" s="41"/>
      <c r="N26" s="41"/>
    </row>
  </sheetData>
  <mergeCells count="22">
    <mergeCell ref="H17:M17"/>
    <mergeCell ref="K6:M6"/>
    <mergeCell ref="H6:H7"/>
    <mergeCell ref="I6:I7"/>
    <mergeCell ref="J6:J7"/>
    <mergeCell ref="H1:N1"/>
    <mergeCell ref="H2:N2"/>
    <mergeCell ref="H3:N3"/>
    <mergeCell ref="H4:N4"/>
    <mergeCell ref="D7:D8"/>
    <mergeCell ref="E7:E8"/>
    <mergeCell ref="F7:F8"/>
    <mergeCell ref="N6:N7"/>
    <mergeCell ref="A17:G17"/>
    <mergeCell ref="A18:G18"/>
    <mergeCell ref="A6:B6"/>
    <mergeCell ref="C6:D6"/>
    <mergeCell ref="E6:F6"/>
    <mergeCell ref="G6:G8"/>
    <mergeCell ref="A7:A8"/>
    <mergeCell ref="B7:B8"/>
    <mergeCell ref="C7:C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96633"/>
  </sheetPr>
  <dimension ref="A1:B14"/>
  <sheetViews>
    <sheetView workbookViewId="0">
      <selection activeCell="B16" sqref="B16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8" t="s">
        <v>12</v>
      </c>
    </row>
    <row r="2" spans="1:2" ht="32.25" customHeight="1">
      <c r="A2" s="181" t="s">
        <v>13</v>
      </c>
      <c r="B2" s="181"/>
    </row>
    <row r="3" spans="1:2" ht="33.75" customHeight="1">
      <c r="A3" s="181"/>
      <c r="B3" s="181"/>
    </row>
    <row r="4" spans="1:2" ht="15.75">
      <c r="A4" s="273" t="s">
        <v>0</v>
      </c>
      <c r="B4" s="273"/>
    </row>
    <row r="5" spans="1:2" ht="15.75">
      <c r="A5" s="274" t="s">
        <v>1</v>
      </c>
      <c r="B5" s="17" t="s">
        <v>14</v>
      </c>
    </row>
    <row r="6" spans="1:2" ht="54.75" customHeight="1">
      <c r="A6" s="275"/>
      <c r="B6" s="17" t="s">
        <v>15</v>
      </c>
    </row>
    <row r="7" spans="1:2" ht="42" customHeight="1">
      <c r="A7" s="275"/>
      <c r="B7" s="17" t="s">
        <v>16</v>
      </c>
    </row>
    <row r="8" spans="1:2" ht="38.25" customHeight="1">
      <c r="A8" s="276"/>
      <c r="B8" s="17" t="s">
        <v>17</v>
      </c>
    </row>
    <row r="9" spans="1:2" ht="111" customHeight="1">
      <c r="A9" s="5" t="s">
        <v>18</v>
      </c>
      <c r="B9" s="5" t="s">
        <v>19</v>
      </c>
    </row>
    <row r="10" spans="1:2" ht="15.75">
      <c r="A10" s="5" t="s">
        <v>20</v>
      </c>
      <c r="B10" s="5"/>
    </row>
    <row r="11" spans="1:2" ht="98.25" customHeight="1">
      <c r="A11" s="5" t="s">
        <v>35</v>
      </c>
      <c r="B11" s="6" t="s">
        <v>21</v>
      </c>
    </row>
    <row r="12" spans="1:2" ht="15.75">
      <c r="A12" s="7"/>
      <c r="B12" s="7"/>
    </row>
    <row r="13" spans="1:2" ht="15.75">
      <c r="A13" s="9"/>
      <c r="B13" s="7"/>
    </row>
    <row r="14" spans="1:2" ht="15.75">
      <c r="A14" s="260" t="s">
        <v>7</v>
      </c>
      <c r="B14" s="260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96633"/>
  </sheetPr>
  <dimension ref="A1:B16"/>
  <sheetViews>
    <sheetView workbookViewId="0">
      <selection activeCell="B12" sqref="B12"/>
    </sheetView>
  </sheetViews>
  <sheetFormatPr defaultRowHeight="15"/>
  <cols>
    <col min="1" max="1" width="32.140625" customWidth="1"/>
    <col min="2" max="2" width="54.42578125" customWidth="1"/>
    <col min="3" max="3" width="20.140625" customWidth="1"/>
  </cols>
  <sheetData>
    <row r="1" spans="1:2" ht="15.75">
      <c r="A1" s="60"/>
      <c r="B1" s="8" t="s">
        <v>12</v>
      </c>
    </row>
    <row r="2" spans="1:2" ht="32.25" customHeight="1">
      <c r="A2" s="181" t="s">
        <v>13</v>
      </c>
      <c r="B2" s="181"/>
    </row>
    <row r="3" spans="1:2" ht="17.25" customHeight="1">
      <c r="A3" s="181"/>
      <c r="B3" s="181"/>
    </row>
    <row r="4" spans="1:2" ht="15.75">
      <c r="A4" s="273" t="s">
        <v>0</v>
      </c>
      <c r="B4" s="273"/>
    </row>
    <row r="5" spans="1:2" ht="30">
      <c r="A5" s="277" t="s">
        <v>1</v>
      </c>
      <c r="B5" s="71" t="s">
        <v>77</v>
      </c>
    </row>
    <row r="6" spans="1:2" ht="15.75" customHeight="1">
      <c r="A6" s="277"/>
      <c r="B6" s="72" t="s">
        <v>14</v>
      </c>
    </row>
    <row r="7" spans="1:2" ht="69.75" customHeight="1">
      <c r="A7" s="277"/>
      <c r="B7" s="72" t="s">
        <v>73</v>
      </c>
    </row>
    <row r="8" spans="1:2" ht="42" customHeight="1">
      <c r="A8" s="277"/>
      <c r="B8" s="72" t="s">
        <v>71</v>
      </c>
    </row>
    <row r="9" spans="1:2" ht="38.25" customHeight="1">
      <c r="A9" s="277"/>
      <c r="B9" s="72" t="s">
        <v>17</v>
      </c>
    </row>
    <row r="10" spans="1:2" ht="207" customHeight="1">
      <c r="A10" s="73" t="s">
        <v>18</v>
      </c>
      <c r="B10" s="73" t="s">
        <v>72</v>
      </c>
    </row>
    <row r="11" spans="1:2">
      <c r="A11" s="73" t="s">
        <v>20</v>
      </c>
      <c r="B11" s="73"/>
    </row>
    <row r="12" spans="1:2" ht="45">
      <c r="A12" s="12" t="s">
        <v>74</v>
      </c>
      <c r="B12" s="6">
        <f>'Пр.1.1 - ремонт п.3.7.1'!T13</f>
        <v>0</v>
      </c>
    </row>
    <row r="13" spans="1:2" ht="49.5" customHeight="1">
      <c r="A13" s="73" t="s">
        <v>75</v>
      </c>
      <c r="B13" s="6" t="e">
        <f>'Пр.1.1 - ремонт п.3.7.1'!U12</f>
        <v>#VALUE!</v>
      </c>
    </row>
    <row r="14" spans="1:2" ht="30">
      <c r="A14" s="70" t="s">
        <v>69</v>
      </c>
      <c r="B14" s="74" t="e">
        <f>'Пр.1.1 - ремонт п.3.7.1'!T14</f>
        <v>#VALUE!</v>
      </c>
    </row>
    <row r="15" spans="1:2" ht="15.75">
      <c r="A15" s="9"/>
      <c r="B15" s="60"/>
    </row>
    <row r="16" spans="1:2" ht="15.75">
      <c r="A16" s="260" t="s">
        <v>7</v>
      </c>
      <c r="B16" s="260"/>
    </row>
  </sheetData>
  <mergeCells count="5">
    <mergeCell ref="A2:B2"/>
    <mergeCell ref="A3:B3"/>
    <mergeCell ref="A4:B4"/>
    <mergeCell ref="A16:B16"/>
    <mergeCell ref="A5:A9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96633"/>
  </sheetPr>
  <dimension ref="A1:X17"/>
  <sheetViews>
    <sheetView workbookViewId="0">
      <selection activeCell="N8" sqref="N8"/>
    </sheetView>
  </sheetViews>
  <sheetFormatPr defaultRowHeight="15"/>
  <cols>
    <col min="8" max="8" width="3.5703125" style="46" customWidth="1"/>
    <col min="9" max="9" width="17.42578125" customWidth="1"/>
    <col min="10" max="10" width="7.28515625" customWidth="1"/>
    <col min="11" max="11" width="7.42578125" customWidth="1"/>
    <col min="12" max="12" width="7.5703125" customWidth="1"/>
    <col min="13" max="13" width="7.7109375" customWidth="1"/>
    <col min="14" max="14" width="7.42578125" customWidth="1"/>
    <col min="15" max="15" width="9.7109375" customWidth="1"/>
    <col min="16" max="16" width="8.42578125" customWidth="1"/>
    <col min="17" max="17" width="8.85546875" customWidth="1"/>
    <col min="18" max="18" width="11" customWidth="1"/>
    <col min="19" max="19" width="13.140625" customWidth="1"/>
    <col min="20" max="20" width="11.28515625" style="54" customWidth="1"/>
    <col min="21" max="21" width="16.140625" customWidth="1"/>
    <col min="23" max="23" width="49.85546875" customWidth="1"/>
  </cols>
  <sheetData>
    <row r="1" spans="1:24" ht="15.75">
      <c r="H1" s="285" t="s">
        <v>76</v>
      </c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</row>
    <row r="2" spans="1:24" ht="22.5" customHeight="1">
      <c r="H2" s="257" t="s">
        <v>127</v>
      </c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</row>
    <row r="3" spans="1:24" ht="43.5" customHeight="1">
      <c r="H3" s="258" t="s">
        <v>70</v>
      </c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</row>
    <row r="4" spans="1:24" ht="46.5" customHeight="1">
      <c r="H4" s="259" t="s">
        <v>67</v>
      </c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</row>
    <row r="5" spans="1:24" ht="15.75" customHeight="1">
      <c r="H5" s="259" t="s">
        <v>82</v>
      </c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</row>
    <row r="6" spans="1:24" ht="6" customHeight="1">
      <c r="H6" s="42"/>
      <c r="I6" s="1"/>
      <c r="J6" s="1"/>
      <c r="K6" s="1"/>
      <c r="L6" s="1"/>
      <c r="M6" s="1"/>
      <c r="N6" s="1"/>
      <c r="O6" s="1"/>
      <c r="P6" s="1"/>
      <c r="Q6" s="1"/>
      <c r="R6" s="10"/>
      <c r="S6" s="1"/>
      <c r="T6" s="50"/>
      <c r="U6" s="10"/>
    </row>
    <row r="7" spans="1:24" ht="48.75" customHeight="1">
      <c r="A7" s="192" t="s">
        <v>111</v>
      </c>
      <c r="B7" s="193"/>
      <c r="C7" s="192" t="s">
        <v>112</v>
      </c>
      <c r="D7" s="193"/>
      <c r="E7" s="192" t="s">
        <v>113</v>
      </c>
      <c r="F7" s="193"/>
      <c r="G7" s="125" t="s">
        <v>114</v>
      </c>
      <c r="H7" s="237" t="s">
        <v>9</v>
      </c>
      <c r="I7" s="239" t="s">
        <v>23</v>
      </c>
      <c r="J7" s="192" t="s">
        <v>66</v>
      </c>
      <c r="K7" s="289"/>
      <c r="L7" s="289"/>
      <c r="M7" s="289"/>
      <c r="N7" s="289"/>
      <c r="O7" s="193"/>
      <c r="P7" s="239" t="s">
        <v>68</v>
      </c>
      <c r="Q7" s="239" t="s">
        <v>25</v>
      </c>
      <c r="R7" s="284" t="s">
        <v>22</v>
      </c>
      <c r="S7" s="284"/>
      <c r="T7" s="284"/>
      <c r="U7" s="63" t="s">
        <v>32</v>
      </c>
    </row>
    <row r="8" spans="1:24" ht="89.25">
      <c r="A8" s="128" t="s">
        <v>115</v>
      </c>
      <c r="B8" s="129" t="s">
        <v>116</v>
      </c>
      <c r="C8" s="128" t="s">
        <v>115</v>
      </c>
      <c r="D8" s="129" t="s">
        <v>116</v>
      </c>
      <c r="E8" s="128" t="s">
        <v>115</v>
      </c>
      <c r="F8" s="129" t="s">
        <v>116</v>
      </c>
      <c r="G8" s="126"/>
      <c r="H8" s="238"/>
      <c r="I8" s="240"/>
      <c r="J8" s="62" t="s">
        <v>38</v>
      </c>
      <c r="K8" s="62" t="s">
        <v>39</v>
      </c>
      <c r="L8" s="62" t="s">
        <v>40</v>
      </c>
      <c r="M8" s="62" t="s">
        <v>42</v>
      </c>
      <c r="N8" s="62" t="s">
        <v>43</v>
      </c>
      <c r="O8" s="12"/>
      <c r="P8" s="244"/>
      <c r="Q8" s="244"/>
      <c r="R8" s="18" t="s">
        <v>26</v>
      </c>
      <c r="S8" s="21" t="s">
        <v>10</v>
      </c>
      <c r="T8" s="51" t="s">
        <v>27</v>
      </c>
      <c r="U8" s="13"/>
      <c r="W8" s="100" t="s">
        <v>95</v>
      </c>
      <c r="X8" s="251" t="s">
        <v>86</v>
      </c>
    </row>
    <row r="9" spans="1:24" ht="54">
      <c r="A9" s="123"/>
      <c r="B9" s="124"/>
      <c r="C9" s="123"/>
      <c r="D9" s="124"/>
      <c r="E9" s="123"/>
      <c r="F9" s="124"/>
      <c r="G9" s="127"/>
      <c r="H9" s="43">
        <v>1</v>
      </c>
      <c r="I9" s="43">
        <v>2</v>
      </c>
      <c r="J9" s="43">
        <v>3</v>
      </c>
      <c r="K9" s="43">
        <v>4</v>
      </c>
      <c r="L9" s="43">
        <v>5</v>
      </c>
      <c r="M9" s="43">
        <v>6</v>
      </c>
      <c r="N9" s="43">
        <v>7</v>
      </c>
      <c r="O9" s="43" t="s">
        <v>11</v>
      </c>
      <c r="P9" s="43">
        <v>9</v>
      </c>
      <c r="Q9" s="43" t="s">
        <v>44</v>
      </c>
      <c r="R9" s="49" t="s">
        <v>62</v>
      </c>
      <c r="S9" s="49">
        <v>12</v>
      </c>
      <c r="T9" s="49">
        <v>13</v>
      </c>
      <c r="U9" s="43" t="s">
        <v>63</v>
      </c>
      <c r="W9" s="253" t="s">
        <v>96</v>
      </c>
      <c r="X9" s="251"/>
    </row>
    <row r="10" spans="1:24" ht="80.25" customHeight="1">
      <c r="A10" s="114"/>
      <c r="B10" s="114"/>
      <c r="C10" s="114"/>
      <c r="D10" s="114"/>
      <c r="E10" s="114"/>
      <c r="F10" s="114"/>
      <c r="G10" s="115"/>
      <c r="H10" s="69">
        <v>1</v>
      </c>
      <c r="I10" s="37" t="s">
        <v>78</v>
      </c>
      <c r="J10" s="68"/>
      <c r="K10" s="68"/>
      <c r="L10" s="68"/>
      <c r="M10" s="68"/>
      <c r="N10" s="68"/>
      <c r="O10" s="61">
        <f>J10+K10+L10+M10+N10</f>
        <v>0</v>
      </c>
      <c r="P10" s="67">
        <v>1</v>
      </c>
      <c r="Q10" s="67">
        <f>COUNT(J10:N10)</f>
        <v>0</v>
      </c>
      <c r="R10" s="103" t="str">
        <f>IF(ISERR(AVERAGE(J10:N10)),"",AVERAGE(J10:N10))</f>
        <v/>
      </c>
      <c r="S10" s="103" t="str">
        <f>IF(ISERR(STDEV(J10:N10)),"",STDEV(J10:N10))</f>
        <v/>
      </c>
      <c r="T10" s="104" t="str">
        <f>IF(ISERR(S10/R10),"",S10/R10)</f>
        <v/>
      </c>
      <c r="U10" s="15" t="e">
        <f>R10*P10</f>
        <v>#VALUE!</v>
      </c>
      <c r="W10" s="254"/>
      <c r="X10" s="251"/>
    </row>
    <row r="11" spans="1:24" ht="6" customHeight="1">
      <c r="A11" s="45"/>
      <c r="B11" s="45"/>
      <c r="C11" s="45"/>
      <c r="D11" s="45"/>
      <c r="E11" s="45"/>
      <c r="F11" s="45"/>
      <c r="G11" s="45"/>
      <c r="H11" s="45"/>
      <c r="I11" s="38"/>
      <c r="J11" s="38"/>
      <c r="K11" s="38"/>
      <c r="L11" s="38"/>
      <c r="M11" s="38"/>
      <c r="N11" s="38"/>
      <c r="O11" s="23"/>
      <c r="P11" s="38"/>
      <c r="Q11" s="38"/>
      <c r="R11" s="24"/>
      <c r="S11" s="24"/>
      <c r="T11" s="52"/>
      <c r="U11" s="24"/>
      <c r="W11" s="255"/>
      <c r="X11" s="251"/>
    </row>
    <row r="12" spans="1:24" ht="25.5" customHeight="1">
      <c r="A12" s="252" t="s">
        <v>117</v>
      </c>
      <c r="B12" s="252"/>
      <c r="C12" s="252"/>
      <c r="D12" s="252"/>
      <c r="E12" s="252"/>
      <c r="F12" s="252"/>
      <c r="G12" s="278"/>
      <c r="H12" s="69">
        <v>2</v>
      </c>
      <c r="I12" s="286" t="s">
        <v>31</v>
      </c>
      <c r="J12" s="286"/>
      <c r="K12" s="286"/>
      <c r="L12" s="286"/>
      <c r="M12" s="286"/>
      <c r="N12" s="286"/>
      <c r="O12" s="286"/>
      <c r="P12" s="286"/>
      <c r="Q12" s="286"/>
      <c r="R12" s="286"/>
      <c r="S12" s="286"/>
      <c r="T12" s="53"/>
      <c r="U12" s="16" t="e">
        <f>SUM(U10:U11)</f>
        <v>#VALUE!</v>
      </c>
    </row>
    <row r="13" spans="1:24" ht="18.75" customHeight="1">
      <c r="A13" s="224"/>
      <c r="B13" s="224"/>
      <c r="C13" s="224"/>
      <c r="D13" s="224"/>
      <c r="E13" s="224"/>
      <c r="F13" s="224"/>
      <c r="G13" s="279"/>
      <c r="H13" s="69">
        <v>3</v>
      </c>
      <c r="I13" s="283" t="s">
        <v>74</v>
      </c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7"/>
      <c r="U13" s="288"/>
    </row>
    <row r="14" spans="1:24" ht="21.75" customHeight="1">
      <c r="A14" s="224" t="s">
        <v>118</v>
      </c>
      <c r="B14" s="224"/>
      <c r="C14" s="224"/>
      <c r="D14" s="224"/>
      <c r="E14" s="224"/>
      <c r="F14" s="224"/>
      <c r="G14" s="224"/>
      <c r="H14" s="69">
        <v>4</v>
      </c>
      <c r="I14" s="283" t="s">
        <v>69</v>
      </c>
      <c r="J14" s="283"/>
      <c r="K14" s="283"/>
      <c r="L14" s="283"/>
      <c r="M14" s="283"/>
      <c r="N14" s="283"/>
      <c r="O14" s="283"/>
      <c r="P14" s="283"/>
      <c r="Q14" s="283"/>
      <c r="R14" s="283"/>
      <c r="S14" s="283"/>
      <c r="T14" s="281" t="e">
        <f>U12/T13</f>
        <v>#VALUE!</v>
      </c>
      <c r="U14" s="282"/>
    </row>
    <row r="15" spans="1:24" ht="15" customHeight="1">
      <c r="A15" s="224"/>
      <c r="B15" s="224"/>
      <c r="C15" s="224"/>
      <c r="D15" s="224"/>
      <c r="E15" s="224"/>
      <c r="F15" s="224"/>
      <c r="G15" s="224"/>
    </row>
    <row r="16" spans="1:24" ht="108" customHeight="1">
      <c r="A16" s="224"/>
      <c r="B16" s="224"/>
      <c r="C16" s="224"/>
      <c r="D16" s="224"/>
      <c r="E16" s="224"/>
      <c r="F16" s="224"/>
      <c r="G16" s="224"/>
      <c r="I16" s="280" t="s">
        <v>80</v>
      </c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</row>
    <row r="17" spans="1:7">
      <c r="A17" s="130"/>
      <c r="B17" s="130"/>
      <c r="C17" s="130"/>
      <c r="D17" s="130"/>
      <c r="E17" s="130"/>
      <c r="F17" s="130"/>
      <c r="G17" s="130"/>
    </row>
  </sheetData>
  <mergeCells count="24">
    <mergeCell ref="H1:U1"/>
    <mergeCell ref="Q7:Q8"/>
    <mergeCell ref="I12:S12"/>
    <mergeCell ref="I13:S13"/>
    <mergeCell ref="T13:U13"/>
    <mergeCell ref="J7:O7"/>
    <mergeCell ref="P7:P8"/>
    <mergeCell ref="H2:U2"/>
    <mergeCell ref="H3:U3"/>
    <mergeCell ref="H4:U4"/>
    <mergeCell ref="H5:U5"/>
    <mergeCell ref="A7:B7"/>
    <mergeCell ref="C7:D7"/>
    <mergeCell ref="E7:F7"/>
    <mergeCell ref="X8:X11"/>
    <mergeCell ref="W9:W11"/>
    <mergeCell ref="R7:T7"/>
    <mergeCell ref="H7:H8"/>
    <mergeCell ref="I7:I8"/>
    <mergeCell ref="A14:G16"/>
    <mergeCell ref="A12:G13"/>
    <mergeCell ref="I16:U16"/>
    <mergeCell ref="T14:U14"/>
    <mergeCell ref="I14:S14"/>
  </mergeCells>
  <conditionalFormatting sqref="T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НМЦК-ан.рын+РТ+нормир</vt:lpstr>
      <vt:lpstr>Пр.1.1 - ан.рын+РТ+нормир</vt:lpstr>
      <vt:lpstr>Лист1</vt:lpstr>
      <vt:lpstr>Пр.1.1 услуги - ан.рын+РТ+норм</vt:lpstr>
      <vt:lpstr>Пр.1.1 п.3.7.3 - по Реестру ГК</vt:lpstr>
      <vt:lpstr>НМЦК-п.5-тариф</vt:lpstr>
      <vt:lpstr>Пр.1.1 п.5-тариф</vt:lpstr>
      <vt:lpstr>Пр.1.1 п.5-тариф услуги</vt:lpstr>
      <vt:lpstr>НМЦ-ремонт по п.6.1</vt:lpstr>
      <vt:lpstr>НМЦ-ремонт по п.3.7.1</vt:lpstr>
      <vt:lpstr>Пр.1.1 - ремонт п.3.7.1</vt:lpstr>
      <vt:lpstr>'Пр.1.1 - ан.рын+РТ+нормир'!Область_печати</vt:lpstr>
      <vt:lpstr>'Пр.1.1 - ремонт п.3.7.1'!Область_печати</vt:lpstr>
      <vt:lpstr>'Пр.1.1 п.3.7.3 - по Реестру ГК'!Область_печати</vt:lpstr>
      <vt:lpstr>'Пр.1.1 услуги - ан.рын+РТ+норм'!Область_печати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gz1</cp:lastModifiedBy>
  <cp:lastPrinted>2023-11-30T07:33:42Z</cp:lastPrinted>
  <dcterms:created xsi:type="dcterms:W3CDTF">2011-08-15T06:57:36Z</dcterms:created>
  <dcterms:modified xsi:type="dcterms:W3CDTF">2026-05-04T08:14:51Z</dcterms:modified>
</cp:coreProperties>
</file>