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elena/Downloads/"/>
    </mc:Choice>
  </mc:AlternateContent>
  <xr:revisionPtr revIDLastSave="0" documentId="8_{3D180686-9365-844B-AD97-86EBBDA9AA32}" xr6:coauthVersionLast="47" xr6:coauthVersionMax="47" xr10:uidLastSave="{00000000-0000-0000-0000-000000000000}"/>
  <bookViews>
    <workbookView xWindow="0" yWindow="500" windowWidth="28800" windowHeight="15840" activeTab="1" xr2:uid="{00000000-000D-0000-FFFF-FFFF00000000}"/>
  </bookViews>
  <sheets>
    <sheet name="Канцелярия 2023" sheetId="53" state="hidden" r:id="rId1"/>
    <sheet name="НМЦК" sheetId="56" r:id="rId2"/>
    <sheet name="Пр.1.1 - ан.рын+РТ+нормир (2)" sheetId="54" state="hidden" r:id="rId3"/>
    <sheet name="Пр.1.1 услуги - ан.рын+РТ+норм" sheetId="52" state="hidden" r:id="rId4"/>
    <sheet name="Пр.1.1 п.3.7.3 - по Реестру ГК" sheetId="11" state="hidden" r:id="rId5"/>
    <sheet name="НМЦК-п.5-тариф" sheetId="26" state="hidden" r:id="rId6"/>
    <sheet name="Пр.1.1 п.5-тариф" sheetId="24" state="hidden" r:id="rId7"/>
    <sheet name="Пр.1.1 п.5-тариф услуги" sheetId="25" state="hidden" r:id="rId8"/>
    <sheet name="НМЦ-ремонт по п.6.1" sheetId="10" state="hidden" r:id="rId9"/>
    <sheet name="НМЦ- работы по п.3.7.1" sheetId="28" state="hidden" r:id="rId10"/>
    <sheet name="Пр.1.1 - работы п.3.7.1" sheetId="27" state="hidden" r:id="rId11"/>
  </sheets>
  <definedNames>
    <definedName name="_xlnm.Print_Area" localSheetId="1">НМЦК!$A$1:$S$14</definedName>
    <definedName name="_xlnm.Print_Area" localSheetId="2">'Пр.1.1 - ан.рын+РТ+нормир (2)'!$A$1:$Z$13</definedName>
    <definedName name="_xlnm.Print_Area" localSheetId="10">'Пр.1.1 - работы п.3.7.1'!$H$1:$U$16</definedName>
    <definedName name="_xlnm.Print_Area" localSheetId="4">'Пр.1.1 п.3.7.3 - по Реестру ГК'!$H$1:$U$18</definedName>
    <definedName name="_xlnm.Print_Area" localSheetId="3">'Пр.1.1 услуги - ан.рын+РТ+норм'!$H$1:$Z$16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5" i="56" l="1"/>
  <c r="S5" i="56" s="1"/>
  <c r="O5" i="56" l="1"/>
  <c r="L5" i="56" l="1"/>
  <c r="P5" i="56" l="1"/>
  <c r="S6" i="56"/>
  <c r="Q5" i="56" l="1"/>
  <c r="V17" i="54" l="1"/>
  <c r="T18" i="54"/>
  <c r="T17" i="54"/>
  <c r="T16" i="54"/>
  <c r="T15" i="54"/>
  <c r="V18" i="54"/>
  <c r="V16" i="54"/>
  <c r="V15" i="54"/>
  <c r="U8" i="54"/>
  <c r="T8" i="54"/>
  <c r="Q8" i="54"/>
  <c r="P8" i="54"/>
  <c r="W8" i="54" s="1"/>
  <c r="X8" i="54" s="1"/>
  <c r="U7" i="54"/>
  <c r="T7" i="54"/>
  <c r="Q7" i="54"/>
  <c r="P7" i="54"/>
  <c r="W7" i="54" s="1"/>
  <c r="X7" i="54" s="1"/>
  <c r="U6" i="54"/>
  <c r="V6" i="54" s="1"/>
  <c r="T6" i="54"/>
  <c r="W6" i="54" s="1"/>
  <c r="X6" i="54" s="1"/>
  <c r="Q6" i="54"/>
  <c r="U5" i="54"/>
  <c r="T5" i="54"/>
  <c r="W5" i="54" s="1"/>
  <c r="X5" i="54" s="1"/>
  <c r="Q5" i="54"/>
  <c r="V7" i="54" l="1"/>
  <c r="V8" i="54"/>
  <c r="V5" i="54"/>
  <c r="X10" i="54"/>
  <c r="Z10" i="54" s="1"/>
  <c r="V19" i="54"/>
  <c r="X19" i="54" s="1"/>
  <c r="I15" i="53" l="1"/>
  <c r="J15" i="53" s="1"/>
  <c r="I4" i="53"/>
  <c r="J4" i="53" s="1"/>
  <c r="J5" i="53"/>
  <c r="J6" i="53"/>
  <c r="J7" i="53"/>
  <c r="J8" i="53"/>
  <c r="J9" i="53"/>
  <c r="J10" i="53"/>
  <c r="J11" i="53"/>
  <c r="J12" i="53"/>
  <c r="T6" i="52"/>
  <c r="T7" i="52"/>
  <c r="T8" i="52"/>
  <c r="T9" i="52"/>
  <c r="T10" i="52"/>
  <c r="T11" i="52"/>
  <c r="T5" i="52"/>
  <c r="W11" i="52"/>
  <c r="V11" i="52"/>
  <c r="Y11" i="52" s="1"/>
  <c r="U11" i="52"/>
  <c r="Q11" i="52"/>
  <c r="W10" i="52"/>
  <c r="V10" i="52"/>
  <c r="Y10" i="52" s="1"/>
  <c r="Z10" i="52" s="1"/>
  <c r="U10" i="52"/>
  <c r="Q10" i="52"/>
  <c r="W9" i="52"/>
  <c r="V9" i="52"/>
  <c r="Y9" i="52" s="1"/>
  <c r="Z9" i="52" s="1"/>
  <c r="U9" i="52"/>
  <c r="Q9" i="52"/>
  <c r="W8" i="52"/>
  <c r="V8" i="52"/>
  <c r="Y8" i="52" s="1"/>
  <c r="Z8" i="52" s="1"/>
  <c r="U8" i="52"/>
  <c r="Q8" i="52"/>
  <c r="W7" i="52"/>
  <c r="V7" i="52"/>
  <c r="Y7" i="52"/>
  <c r="Z7" i="52" s="1"/>
  <c r="U7" i="52"/>
  <c r="Q7" i="52"/>
  <c r="W6" i="52"/>
  <c r="V6" i="52"/>
  <c r="Y6" i="52" s="1"/>
  <c r="Z6" i="52" s="1"/>
  <c r="U6" i="52"/>
  <c r="Q6" i="52"/>
  <c r="W5" i="52"/>
  <c r="V5" i="52"/>
  <c r="Y5" i="52" s="1"/>
  <c r="Z5" i="52" s="1"/>
  <c r="U5" i="52"/>
  <c r="Q5" i="52"/>
  <c r="S10" i="27"/>
  <c r="R10" i="27"/>
  <c r="P10" i="11"/>
  <c r="S10" i="11"/>
  <c r="U10" i="11" s="1"/>
  <c r="U18" i="11" s="1"/>
  <c r="Q11" i="11"/>
  <c r="Q12" i="11"/>
  <c r="Q13" i="11"/>
  <c r="Q14" i="11"/>
  <c r="Q15" i="11"/>
  <c r="Q16" i="11"/>
  <c r="P11" i="11"/>
  <c r="P12" i="11"/>
  <c r="S12" i="11" s="1"/>
  <c r="U12" i="11" s="1"/>
  <c r="P13" i="11"/>
  <c r="S13" i="11" s="1"/>
  <c r="U13" i="11" s="1"/>
  <c r="P14" i="11"/>
  <c r="S14" i="11"/>
  <c r="U14" i="11" s="1"/>
  <c r="P15" i="11"/>
  <c r="S15" i="11" s="1"/>
  <c r="U15" i="11" s="1"/>
  <c r="P16" i="11"/>
  <c r="S16" i="11"/>
  <c r="U16" i="11" s="1"/>
  <c r="Q10" i="11"/>
  <c r="R10" i="11"/>
  <c r="Q10" i="27"/>
  <c r="O11" i="11"/>
  <c r="O12" i="11"/>
  <c r="O13" i="11"/>
  <c r="O14" i="11"/>
  <c r="O15" i="11"/>
  <c r="O16" i="11"/>
  <c r="O10" i="11"/>
  <c r="B12" i="28"/>
  <c r="O10" i="27"/>
  <c r="M15" i="25"/>
  <c r="N15" i="25" s="1"/>
  <c r="M14" i="25"/>
  <c r="N14" i="25" s="1"/>
  <c r="M13" i="25"/>
  <c r="N13" i="25"/>
  <c r="M12" i="25"/>
  <c r="N12" i="25"/>
  <c r="M11" i="25"/>
  <c r="N11" i="25" s="1"/>
  <c r="M10" i="25"/>
  <c r="N10" i="25" s="1"/>
  <c r="M9" i="25"/>
  <c r="N9" i="25"/>
  <c r="L9" i="24"/>
  <c r="L10" i="24"/>
  <c r="L11" i="24"/>
  <c r="L12" i="24"/>
  <c r="L13" i="24"/>
  <c r="L14" i="24"/>
  <c r="L8" i="24"/>
  <c r="M16" i="11"/>
  <c r="M11" i="11"/>
  <c r="M12" i="11"/>
  <c r="M13" i="11"/>
  <c r="M14" i="11"/>
  <c r="M15" i="11"/>
  <c r="M10" i="11"/>
  <c r="X7" i="52"/>
  <c r="X11" i="52"/>
  <c r="X10" i="52"/>
  <c r="U10" i="27"/>
  <c r="U12" i="27" s="1"/>
  <c r="B13" i="28" s="1"/>
  <c r="R12" i="11"/>
  <c r="X6" i="52" l="1"/>
  <c r="L16" i="24"/>
  <c r="R11" i="11"/>
  <c r="X9" i="52"/>
  <c r="R13" i="11"/>
  <c r="S11" i="11"/>
  <c r="U11" i="11" s="1"/>
  <c r="R16" i="11"/>
  <c r="R14" i="11"/>
  <c r="T10" i="27"/>
  <c r="X5" i="52"/>
  <c r="J13" i="53"/>
  <c r="N17" i="25"/>
  <c r="Z11" i="52"/>
  <c r="Z13" i="52" s="1"/>
  <c r="R15" i="11"/>
  <c r="X8" i="52"/>
  <c r="T14" i="27"/>
  <c r="B14" i="28" s="1"/>
  <c r="S18" i="11" l="1"/>
</calcChain>
</file>

<file path=xl/sharedStrings.xml><?xml version="1.0" encoding="utf-8"?>
<sst xmlns="http://schemas.openxmlformats.org/spreadsheetml/2006/main" count="388" uniqueCount="202">
  <si>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</si>
  <si>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</si>
  <si>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</si>
  <si>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</si>
  <si>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</si>
  <si>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</si>
  <si>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</si>
  <si>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</si>
  <si>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</si>
  <si>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</si>
  <si>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</si>
  <si>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</si>
  <si>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</si>
  <si>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</si>
  <si>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</si>
  <si>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</si>
  <si>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</si>
  <si>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</si>
  <si>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</si>
  <si>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</si>
  <si>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</si>
  <si>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</si>
  <si>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</si>
  <si>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</si>
  <si>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</si>
  <si>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</si>
  <si>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</si>
  <si>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</si>
  <si>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</si>
  <si>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</si>
  <si>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</si>
  <si>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</si>
  <si>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</si>
  <si>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</si>
  <si>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t xml:space="preserve">                                    откорректированная - с учетом увеличения (У), руб. </t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</si>
  <si>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</si>
  <si>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</si>
  <si>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</si>
  <si>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</si>
  <si>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</si>
  <si>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</si>
  <si>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</si>
  <si>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</si>
  <si>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</si>
  <si>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</si>
  <si>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Кол-во месяцев оказания услуг, мес.</t>
  </si>
  <si>
    <t>Объем оказываемых услуг, ед.</t>
  </si>
  <si>
    <r>
      <rPr>
        <b/>
        <sz val="12"/>
        <color indexed="8"/>
        <rFont val="Times New Roman"/>
        <family val="1"/>
        <charset val="204"/>
      </rPr>
      <t>v</t>
    </r>
    <r>
      <rPr>
        <b/>
        <sz val="10"/>
        <color indexed="8"/>
        <rFont val="Times New Roman"/>
        <family val="1"/>
        <charset val="204"/>
      </rPr>
      <t xml:space="preserve"> - Объем оказываемых услуг, ед.</t>
    </r>
  </si>
  <si>
    <t>Кол-во оказ-х услуг в течен. месяца, ед/мес.</t>
  </si>
  <si>
    <t>Цена закупаемой продукции подлежат государственному регулированию в соответствии с:</t>
  </si>
  <si>
    <t xml:space="preserve">(указывается правовой акт) </t>
  </si>
  <si>
    <t>5=3*4</t>
  </si>
  <si>
    <t xml:space="preserve">                                                                            цена (тариф) единицы товара, работы, услуги, установленная в рамках государственного регулирования цен (тарифов) или установленная муниципальным правовым актом</t>
  </si>
  <si>
    <t xml:space="preserve">руб. </t>
  </si>
  <si>
    <t xml:space="preserve">                                                                                                 руб. </t>
  </si>
  <si>
    <t>4.1</t>
  </si>
  <si>
    <t>4.2</t>
  </si>
  <si>
    <t>5=3*4.3</t>
  </si>
  <si>
    <t>4.3=4.1*4.2</t>
  </si>
  <si>
    <t xml:space="preserve">                                                                                                                                                      цена (тариф) единицы товара, работы, услуги, установленная в рамках государственного регулирования цен (тарифов) или установленная муниципальным правовым актом</t>
  </si>
  <si>
    <r>
      <t>Тарифный метод - НМЦКтариф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п.5.1-5.2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</si>
  <si>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НМЦКтариф,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</si>
  <si>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11=          /n</t>
  </si>
  <si>
    <t>14=11*9</t>
  </si>
  <si>
    <t>9=           /n</t>
  </si>
  <si>
    <t>12=9*7</t>
  </si>
  <si>
    <t>Номер источника ценовой информации (ИЦИ №i) и цена работы, представленная i-тым ИЦИ (Цi), руб.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</si>
  <si>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подрядчикам</t>
    </r>
    <r>
      <rPr>
        <sz val="12"/>
        <color indexed="8"/>
        <rFont val="Times New Roman"/>
        <family val="1"/>
        <charset val="204"/>
      </rPr>
      <t>, обладающим опытом выполнения соответствующих работ, информация о которых имеется в свободном доступе (в частности, опубликована в печати, размещена на сайтах в сети "Интернет")</t>
    </r>
  </si>
  <si>
    <t>v - кол-во (объем) закупаемой работы, усл.ед.</t>
  </si>
  <si>
    <t>Поправочный коэффициент к "Смете заказчика"</t>
  </si>
  <si>
    <t>с направлением запросов о предоставлении ценовой информации не менее пяти подрядчикам,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</si>
  <si>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 xml:space="preserve">Авансирование ___________________ </t>
    </r>
    <r>
      <rPr>
        <i/>
        <sz val="11"/>
        <color indexed="8"/>
        <rFont val="Times New Roman"/>
        <family val="1"/>
        <charset val="204"/>
      </rPr>
      <t>(указать или размер, или %, или не предусматривается)</t>
    </r>
  </si>
  <si>
    <r>
      <t xml:space="preserve">Метод сопоставимых рыночных цен (анализ рынка) - НМЦКрын </t>
    </r>
    <r>
      <rPr>
        <b/>
        <sz val="11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1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1"/>
        <color indexed="8"/>
        <rFont val="Times New Roman"/>
        <family val="1"/>
        <charset val="204"/>
      </rPr>
      <t>(</t>
    </r>
    <r>
      <rPr>
        <b/>
        <i/>
        <sz val="11"/>
        <color indexed="10"/>
        <rFont val="Times New Roman"/>
        <family val="1"/>
        <charset val="204"/>
      </rPr>
      <t>п.3.7.1</t>
    </r>
    <r>
      <rPr>
        <i/>
        <sz val="11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</si>
  <si>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 График выполнения работ представлен в Приложении № __</t>
  </si>
  <si>
    <t>Цена выполнения работ, расчитанная в приложении "Смета заказчика"</t>
  </si>
  <si>
    <r>
      <t xml:space="preserve">НМЦК, руб. (определение и обоснование НМЦК представлено в </t>
    </r>
    <r>
      <rPr>
        <b/>
        <sz val="11"/>
        <color indexed="8"/>
        <rFont val="Times New Roman"/>
        <family val="1"/>
        <charset val="204"/>
      </rPr>
      <t>Приложениях №№ __</t>
    </r>
    <r>
      <rPr>
        <sz val="11"/>
        <color indexed="8"/>
        <rFont val="Times New Roman"/>
        <family val="1"/>
        <charset val="204"/>
      </rPr>
      <t>)</t>
    </r>
  </si>
  <si>
    <t>Приложение № __</t>
  </si>
  <si>
    <t>Описание объекта закупки представлено в приложении "Смета заказчика"</t>
  </si>
  <si>
    <t xml:space="preserve">Выполнение работ в соответствии с описанием объекта закупки, указанным в приложении "Смета заказчика" </t>
  </si>
  <si>
    <t>11 = кол-во ИЦИ</t>
  </si>
  <si>
    <t xml:space="preserve">     *В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</si>
  <si>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>Для определения и обоснования НМЦК в расчетах использованы три цены товара (работы, услуги)</t>
  </si>
  <si>
    <t>Ответы на запрос получены от ___ подрядчиков*.</t>
  </si>
  <si>
    <t>Цена единицы продукции, принятая для расчета НМЦК</t>
  </si>
  <si>
    <t>12а</t>
  </si>
  <si>
    <t>15=12а*10</t>
  </si>
  <si>
    <t>!!!</t>
  </si>
  <si>
    <r>
      <rPr>
        <b/>
        <u/>
        <sz val="12"/>
        <rFont val="Times New Roman"/>
        <family val="1"/>
        <charset val="204"/>
      </rPr>
      <t xml:space="preserve">Внимание!!! </t>
    </r>
    <r>
      <rPr>
        <sz val="12"/>
        <rFont val="Times New Roman"/>
        <family val="1"/>
        <charset val="204"/>
      </rPr>
      <t xml:space="preserve">В графах </t>
    </r>
    <r>
      <rPr>
        <b/>
        <sz val="12"/>
        <rFont val="Times New Roman"/>
        <family val="1"/>
        <charset val="204"/>
      </rPr>
      <t>12,13,14</t>
    </r>
    <r>
      <rPr>
        <sz val="12"/>
        <rFont val="Times New Roman"/>
        <family val="1"/>
        <charset val="204"/>
      </rPr>
      <t xml:space="preserve"> имеются формулы (просто они </t>
    </r>
    <r>
      <rPr>
        <b/>
        <sz val="12"/>
        <rFont val="Times New Roman"/>
        <family val="1"/>
        <charset val="204"/>
      </rPr>
      <t>не просматриваются</t>
    </r>
    <r>
      <rPr>
        <sz val="12"/>
        <rFont val="Times New Roman"/>
        <family val="1"/>
        <charset val="204"/>
      </rPr>
      <t>). При увеличении количества строк (позиций продукции) необходимо "протянуть" формулы в указанных ячейках</t>
    </r>
  </si>
  <si>
    <r>
      <t xml:space="preserve">В графах </t>
    </r>
    <r>
      <rPr>
        <b/>
        <sz val="12"/>
        <color indexed="8"/>
        <rFont val="Times New Roman"/>
        <family val="1"/>
        <charset val="204"/>
      </rPr>
      <t>9, 11, 12а, 15</t>
    </r>
    <r>
      <rPr>
        <sz val="12"/>
        <color indexed="8"/>
        <rFont val="Times New Roman"/>
        <family val="1"/>
        <charset val="204"/>
      </rPr>
      <t xml:space="preserve"> тоже формулы, которые надо "протягивать" при увеличении позиций продукции (при увеличении количества строк)</t>
    </r>
  </si>
  <si>
    <t>Номер источника ценовой информации (ИЦИ №i)* и цена единицы товара, работы, услуги, представленная i-тым ИЦИ (Цi), руб.</t>
  </si>
  <si>
    <t>10.1</t>
  </si>
  <si>
    <t>10.2</t>
  </si>
  <si>
    <t>12=            /n</t>
  </si>
  <si>
    <r>
      <rPr>
        <b/>
        <u/>
        <sz val="12"/>
        <rFont val="Times New Roman"/>
        <family val="1"/>
        <charset val="204"/>
      </rPr>
      <t xml:space="preserve">Внимание!!! </t>
    </r>
    <r>
      <rPr>
        <sz val="12"/>
        <rFont val="Times New Roman"/>
        <family val="1"/>
        <charset val="204"/>
      </rPr>
      <t xml:space="preserve">В графах </t>
    </r>
    <r>
      <rPr>
        <b/>
        <sz val="12"/>
        <rFont val="Times New Roman"/>
        <family val="1"/>
        <charset val="204"/>
      </rPr>
      <t>9-12</t>
    </r>
    <r>
      <rPr>
        <sz val="12"/>
        <rFont val="Times New Roman"/>
        <family val="1"/>
        <charset val="204"/>
      </rPr>
      <t xml:space="preserve"> имеются формулы (просто они </t>
    </r>
    <r>
      <rPr>
        <b/>
        <sz val="12"/>
        <rFont val="Times New Roman"/>
        <family val="1"/>
        <charset val="204"/>
      </rPr>
      <t>не просматриваются</t>
    </r>
    <r>
      <rPr>
        <sz val="12"/>
        <rFont val="Times New Roman"/>
        <family val="1"/>
        <charset val="204"/>
      </rPr>
      <t>). При увеличении количества строк (позиций продукции) необходимо "протянуть" формулы в указанных ячейках</t>
    </r>
  </si>
  <si>
    <r>
      <t xml:space="preserve">В графах </t>
    </r>
    <r>
      <rPr>
        <b/>
        <sz val="12"/>
        <color indexed="8"/>
        <rFont val="Times New Roman"/>
        <family val="1"/>
        <charset val="204"/>
      </rPr>
      <t>6,8,14</t>
    </r>
    <r>
      <rPr>
        <sz val="12"/>
        <color indexed="8"/>
        <rFont val="Times New Roman"/>
        <family val="1"/>
        <charset val="204"/>
      </rPr>
      <t xml:space="preserve"> тоже формулы, которые надо "протягивать" при увеличении позиций продукции (при увеличении количества строк)</t>
    </r>
  </si>
  <si>
    <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</si>
  <si>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</si>
  <si>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</si>
  <si>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8а</t>
  </si>
  <si>
    <t>8б</t>
  </si>
  <si>
    <t xml:space="preserve">НМЦК, руб. </t>
  </si>
  <si>
    <t>Начальная (максимальная) цена контракта (НМЦК)</t>
  </si>
  <si>
    <t xml:space="preserve">  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</si>
  <si>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t>9=3+4+5+6+7+8а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</si>
  <si>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</si>
  <si>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</si>
  <si>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</si>
  <si>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</si>
  <si>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код</t>
  </si>
  <si>
    <t>наименование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</si>
  <si>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</si>
  <si>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</si>
  <si>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r>
      <t xml:space="preserve">Средняя цена из Реестра товаров**, включая НДС, руб. </t>
    </r>
    <r>
      <rPr>
        <sz val="10"/>
        <rFont val="Times New Roman"/>
        <family val="1"/>
        <charset val="204"/>
      </rPr>
      <t xml:space="preserve">на </t>
    </r>
    <r>
      <rPr>
        <sz val="10"/>
        <color indexed="10"/>
        <rFont val="Times New Roman"/>
        <family val="1"/>
        <charset val="204"/>
      </rPr>
      <t>_._.20__</t>
    </r>
  </si>
  <si>
    <t>10=10.1*10.2</t>
  </si>
  <si>
    <t>8 = кол-во ИЦИ</t>
  </si>
  <si>
    <t>Обоснование и расчет НМЦК</t>
  </si>
  <si>
    <t>Обоснование и расчет НМЦК методом сопоставимых рыночных цен (анализа рынка)</t>
  </si>
  <si>
    <r>
      <t xml:space="preserve">Обоснование и расчет НМЦК </t>
    </r>
    <r>
      <rPr>
        <b/>
        <sz val="11"/>
        <color indexed="10"/>
        <rFont val="Times New Roman"/>
        <family val="1"/>
        <charset val="204"/>
      </rPr>
      <t>тарифным методом</t>
    </r>
  </si>
  <si>
    <t>Обоснование и расчет НМЦК методом сопоставимых рыночных цен (анализ рынка)</t>
  </si>
  <si>
    <t>НЕЛЬЗЯ использовать для текущего ремонта</t>
  </si>
  <si>
    <r>
      <t xml:space="preserve">В графах </t>
    </r>
    <r>
      <rPr>
        <b/>
        <sz val="12"/>
        <rFont val="Times New Roman"/>
        <family val="1"/>
        <charset val="204"/>
      </rPr>
      <t>11-13</t>
    </r>
    <r>
      <rPr>
        <sz val="12"/>
        <rFont val="Times New Roman"/>
        <family val="1"/>
        <charset val="204"/>
      </rPr>
      <t xml:space="preserve"> имеются формулы (просто они </t>
    </r>
    <r>
      <rPr>
        <b/>
        <sz val="12"/>
        <rFont val="Times New Roman"/>
        <family val="1"/>
        <charset val="204"/>
      </rPr>
      <t>не просматриваются</t>
    </r>
    <r>
      <rPr>
        <sz val="12"/>
        <rFont val="Times New Roman"/>
        <family val="1"/>
        <charset val="204"/>
      </rPr>
      <t>). При увеличении количества строк (позиций продукции) необходимо "протянуть" формулы в указанных ячейках</t>
    </r>
  </si>
  <si>
    <r>
      <t xml:space="preserve">В графах </t>
    </r>
    <r>
      <rPr>
        <b/>
        <sz val="12"/>
        <color indexed="8"/>
        <rFont val="Times New Roman"/>
        <family val="1"/>
        <charset val="204"/>
      </rPr>
      <t>8,10,14</t>
    </r>
    <r>
      <rPr>
        <sz val="12"/>
        <color indexed="8"/>
        <rFont val="Times New Roman"/>
        <family val="1"/>
        <charset val="204"/>
      </rPr>
      <t xml:space="preserve"> тоже формулы, которые надо "протягивать" при увеличении позиций продукции (при увеличении количества строк)</t>
    </r>
  </si>
  <si>
    <r>
      <t xml:space="preserve">Этот текст пишется, </t>
    </r>
    <r>
      <rPr>
        <b/>
        <sz val="11"/>
        <color indexed="36"/>
        <rFont val="Times New Roman"/>
        <family val="1"/>
        <charset val="204"/>
      </rPr>
      <t>ТОЛЬКО если нормирование больше, чем средняя цена по анализу рынка</t>
    </r>
  </si>
  <si>
    <r>
      <t xml:space="preserve">         При определении НМЦК Заказчик руководствуется принципом эффективности расходования бюджетных средств, предусматривающим необходимость достижения заданных результатов с использованием наименьшего объема средств или достижения наилучшего результата с использованием определенного объема средств.
         Исходя из изложенного, Заказчик в качестве </t>
    </r>
    <r>
      <rPr>
        <b/>
        <sz val="11"/>
        <color indexed="36"/>
        <rFont val="Times New Roman"/>
        <family val="1"/>
        <charset val="204"/>
      </rPr>
      <t xml:space="preserve">цены единицы продукции, принятой для расчета НМЦК, учитывает цену меньшую, чем в предельная цена закупаемой продукции, установленнная в рамках нормирования в сфере закупок   </t>
    </r>
  </si>
  <si>
    <r>
      <rPr>
        <b/>
        <sz val="11"/>
        <color indexed="8"/>
        <rFont val="Calibri"/>
        <family val="2"/>
        <charset val="204"/>
      </rPr>
      <t>Распоряжение администрации Фрунзенского района СПб от 15.08.2013 № 1660-p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b/>
        <sz val="11"/>
        <color indexed="36"/>
        <rFont val="Calibri"/>
        <family val="2"/>
        <charset val="204"/>
      </rPr>
      <t xml:space="preserve">«Об утверждении Положения о взаимодействии СПб ГБУ «Служба заказчика администрации Фрунзенского района Санкт-Петербурга», структурных подразделений администрации, подведомственных учреждений в сферах благоустройства, капитального и текущего ремонта» </t>
    </r>
    <r>
      <rPr>
        <sz val="11"/>
        <color theme="1"/>
        <rFont val="Calibri"/>
        <family val="2"/>
        <charset val="204"/>
        <scheme val="minor"/>
      </rPr>
      <t xml:space="preserve">                                                                                                     </t>
    </r>
    <r>
      <rPr>
        <b/>
        <u/>
        <sz val="11"/>
        <color indexed="36"/>
        <rFont val="Calibri"/>
        <family val="2"/>
        <charset val="204"/>
      </rPr>
      <t>3.6.1.</t>
    </r>
    <r>
      <rPr>
        <b/>
        <sz val="11"/>
        <color indexed="36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Проект Технического задания передается Заказчику в электронном виде (включая сметную документацию) по электронной почте, а также на бумажном носителе с визой руководителя Службы заказчика (лица, его замещающего). Служба заказчика несет ответственность за соответствие передаваемого заказчику Технического задания в электронном виде и на бумажном носителе.
К проекту технического задания на бумажном носителе прилагаются соответствующие документы и материалы, подтверждающие определение и обоснование НМЦК в соответствии с действующим законодательством, регулирующим порядок формирования НМЦК.                                                              </t>
    </r>
    <r>
      <rPr>
        <b/>
        <u/>
        <sz val="11"/>
        <color indexed="36"/>
        <rFont val="Calibri"/>
        <family val="2"/>
        <charset val="204"/>
      </rPr>
      <t xml:space="preserve">3.6.3. </t>
    </r>
    <r>
      <rPr>
        <sz val="11"/>
        <color theme="1"/>
        <rFont val="Calibri"/>
        <family val="2"/>
        <charset val="204"/>
        <scheme val="minor"/>
      </rPr>
      <t xml:space="preserve">В случае, обращения заказчика для разработки Технического задания в иную специализированную организацию в соответствии со статьей 40 Федерального закона, Заказчик обязан передать в Службу заказчика для проведения экспертизы Техническое задание, разработанное специализированной организацией. К проекту технического задания прилагаются соответствующие документы и материалы, подтверждающие определение и обоснование НМЦК в соответствии с действующим законодательством, регулирующим порядок формирования НМЦК. </t>
    </r>
    <r>
      <rPr>
        <sz val="11"/>
        <color indexed="60"/>
        <rFont val="Calibri"/>
        <family val="2"/>
        <charset val="204"/>
      </rPr>
      <t>После проведения экспертизы техническое задание (включающее расчет НМЦК) визируется руководителем Службы заказчика (лицом, его замещающим) и передается Заказчику.</t>
    </r>
    <r>
      <rPr>
        <sz val="11"/>
        <color theme="1"/>
        <rFont val="Calibri"/>
        <family val="2"/>
        <charset val="204"/>
        <scheme val="minor"/>
      </rPr>
      <t xml:space="preserve">
</t>
    </r>
    <r>
      <rPr>
        <b/>
        <u/>
        <sz val="11"/>
        <color indexed="36"/>
        <rFont val="Calibri"/>
        <family val="2"/>
        <charset val="204"/>
      </rPr>
      <t xml:space="preserve">3.6.5. </t>
    </r>
    <r>
      <rPr>
        <sz val="11"/>
        <color indexed="60"/>
        <rFont val="Calibri"/>
        <family val="2"/>
        <charset val="204"/>
      </rPr>
      <t xml:space="preserve">Заказчик несет ответственность </t>
    </r>
    <r>
      <rPr>
        <sz val="11"/>
        <rFont val="Calibri"/>
        <family val="2"/>
        <charset val="204"/>
      </rPr>
      <t>за</t>
    </r>
    <r>
      <rPr>
        <sz val="11"/>
        <color theme="1"/>
        <rFont val="Calibri"/>
        <family val="2"/>
        <charset val="204"/>
        <scheme val="minor"/>
      </rPr>
      <t xml:space="preserve"> включение в закупочную документацию Технического задания, разработанного Службой заказчика, и/или прошедшего экспертизу в порядке, установленном пунктом 3.6.3 настоящего Положения.</t>
    </r>
  </si>
  <si>
    <r>
      <rPr>
        <b/>
        <sz val="11"/>
        <color indexed="60"/>
        <rFont val="Calibri"/>
        <family val="2"/>
        <charset val="204"/>
      </rPr>
      <t>Письмо Минфина России от 30.06.2020 N 24-01-06/56310</t>
    </r>
    <r>
      <rPr>
        <sz val="11"/>
        <color theme="1"/>
        <rFont val="Calibri"/>
        <family val="2"/>
        <charset val="204"/>
        <scheme val="minor"/>
      </rPr>
      <t xml:space="preserve">
</t>
    </r>
    <r>
      <rPr>
        <b/>
        <sz val="11"/>
        <color indexed="8"/>
        <rFont val="Calibri"/>
        <family val="2"/>
        <charset val="204"/>
      </rPr>
      <t>Использование проектно-сметного метода</t>
    </r>
    <r>
      <rPr>
        <sz val="11"/>
        <color theme="1"/>
        <rFont val="Calibri"/>
        <family val="2"/>
        <charset val="204"/>
        <scheme val="minor"/>
      </rPr>
      <t xml:space="preserve"> в целях определения и обоснования НМЦК предусмотрено исключительно в случаях, указанных в </t>
    </r>
    <r>
      <rPr>
        <sz val="11"/>
        <color indexed="60"/>
        <rFont val="Calibri"/>
        <family val="2"/>
        <charset val="204"/>
      </rPr>
      <t>частях 9 и 9.1 статьи 22</t>
    </r>
    <r>
      <rPr>
        <sz val="11"/>
        <color theme="1"/>
        <rFont val="Calibri"/>
        <family val="2"/>
        <charset val="204"/>
        <scheme val="minor"/>
      </rPr>
      <t xml:space="preserve"> Закона N 44-ФЗ. </t>
    </r>
    <r>
      <rPr>
        <b/>
        <u/>
        <sz val="11"/>
        <color indexed="8"/>
        <rFont val="Calibri"/>
        <family val="2"/>
        <charset val="204"/>
      </rPr>
      <t xml:space="preserve">Положениями </t>
    </r>
    <r>
      <rPr>
        <b/>
        <u/>
        <sz val="11"/>
        <color indexed="60"/>
        <rFont val="Calibri"/>
        <family val="2"/>
        <charset val="204"/>
      </rPr>
      <t>части 9</t>
    </r>
    <r>
      <rPr>
        <b/>
        <u/>
        <sz val="11"/>
        <color indexed="8"/>
        <rFont val="Calibri"/>
        <family val="2"/>
        <charset val="204"/>
      </rPr>
      <t xml:space="preserve"> статьи 22</t>
    </r>
    <r>
      <rPr>
        <sz val="11"/>
        <color theme="1"/>
        <rFont val="Calibri"/>
        <family val="2"/>
        <charset val="204"/>
        <scheme val="minor"/>
      </rPr>
      <t xml:space="preserve"> Закона N 44-ФЗ предусмотрен проектно сметный метод, который заключается в определении НМЦК на строительство, реконструкцию, </t>
    </r>
    <r>
      <rPr>
        <sz val="11"/>
        <color indexed="60"/>
        <rFont val="Calibri"/>
        <family val="2"/>
        <charset val="204"/>
      </rPr>
      <t>капитальный ремонт</t>
    </r>
    <r>
      <rPr>
        <sz val="11"/>
        <color theme="1"/>
        <rFont val="Calibri"/>
        <family val="2"/>
        <charset val="204"/>
        <scheme val="minor"/>
      </rPr>
      <t xml:space="preserve">, снос объекта капитального строительства, проведение работ по сохранению объектов культурного наследия (памятников истории и культуры) народов Российской Федерации, за исключением научно-методического руководства, технического и авторского надзора, на проектной документации
В соответствии с </t>
    </r>
    <r>
      <rPr>
        <b/>
        <u/>
        <sz val="11"/>
        <color indexed="60"/>
        <rFont val="Calibri"/>
        <family val="2"/>
        <charset val="204"/>
      </rPr>
      <t>частью 9.1.</t>
    </r>
    <r>
      <rPr>
        <b/>
        <u/>
        <sz val="11"/>
        <color indexed="8"/>
        <rFont val="Calibri"/>
        <family val="2"/>
        <charset val="204"/>
      </rPr>
      <t xml:space="preserve"> статьи 22 </t>
    </r>
    <r>
      <rPr>
        <sz val="11"/>
        <color theme="1"/>
        <rFont val="Calibri"/>
        <family val="2"/>
        <charset val="204"/>
        <scheme val="minor"/>
      </rPr>
      <t xml:space="preserve">Закона N 44-ФЗ проектно-сметный метод может также применяться при определении и обосновании НМЦК, цены контракта, заключаемого с единственным поставщиком (подрядчиком, исполнителем), </t>
    </r>
    <r>
      <rPr>
        <sz val="11"/>
        <color indexed="60"/>
        <rFont val="Calibri"/>
        <family val="2"/>
        <charset val="204"/>
      </rPr>
      <t>на текущий ремонт зданий, строений, сооружений, помещений</t>
    </r>
    <r>
      <rPr>
        <sz val="11"/>
        <color theme="1"/>
        <rFont val="Calibri"/>
        <family val="2"/>
        <charset val="204"/>
        <scheme val="minor"/>
      </rPr>
      <t xml:space="preserve">
</t>
    </r>
  </si>
  <si>
    <r>
      <rPr>
        <b/>
        <sz val="12"/>
        <color indexed="60"/>
        <rFont val="Times New Roman"/>
        <family val="1"/>
        <charset val="204"/>
      </rPr>
      <t>Письмо Минфина России от 30.06.2020 N 24-01-06/56310</t>
    </r>
    <r>
      <rPr>
        <sz val="12"/>
        <color indexed="8"/>
        <rFont val="Times New Roman"/>
        <family val="1"/>
        <charset val="204"/>
      </rPr>
      <t xml:space="preserve">
</t>
    </r>
    <r>
      <rPr>
        <b/>
        <sz val="12"/>
        <color indexed="8"/>
        <rFont val="Times New Roman"/>
        <family val="1"/>
        <charset val="204"/>
      </rPr>
      <t>Использование проектно-сметного метода</t>
    </r>
    <r>
      <rPr>
        <sz val="12"/>
        <color indexed="8"/>
        <rFont val="Times New Roman"/>
        <family val="1"/>
        <charset val="204"/>
      </rPr>
      <t xml:space="preserve"> в целях определения и обоснования НМЦК предусмотрено исключительно в случаях, указанных в </t>
    </r>
    <r>
      <rPr>
        <sz val="12"/>
        <color indexed="60"/>
        <rFont val="Times New Roman"/>
        <family val="1"/>
        <charset val="204"/>
      </rPr>
      <t>частях 9 и 9.1 статьи 22</t>
    </r>
    <r>
      <rPr>
        <sz val="12"/>
        <color indexed="8"/>
        <rFont val="Times New Roman"/>
        <family val="1"/>
        <charset val="204"/>
      </rPr>
      <t xml:space="preserve"> Закона N 44-ФЗ                                                                                                                                                            </t>
    </r>
    <r>
      <rPr>
        <b/>
        <u/>
        <sz val="12"/>
        <color indexed="8"/>
        <rFont val="Times New Roman"/>
        <family val="1"/>
        <charset val="204"/>
      </rPr>
      <t xml:space="preserve">Положениями </t>
    </r>
    <r>
      <rPr>
        <b/>
        <u/>
        <sz val="12"/>
        <color indexed="60"/>
        <rFont val="Times New Roman"/>
        <family val="1"/>
        <charset val="204"/>
      </rPr>
      <t>части 9</t>
    </r>
    <r>
      <rPr>
        <b/>
        <u/>
        <sz val="12"/>
        <color indexed="8"/>
        <rFont val="Times New Roman"/>
        <family val="1"/>
        <charset val="204"/>
      </rPr>
      <t xml:space="preserve"> статьи 22</t>
    </r>
    <r>
      <rPr>
        <sz val="12"/>
        <color indexed="8"/>
        <rFont val="Times New Roman"/>
        <family val="1"/>
        <charset val="204"/>
      </rPr>
      <t xml:space="preserve"> Закона N 44-ФЗ предусмотрен проектно сметный метод, который заключается в определении НМЦК на строительство, реконструкцию, </t>
    </r>
    <r>
      <rPr>
        <sz val="12"/>
        <color indexed="60"/>
        <rFont val="Times New Roman"/>
        <family val="1"/>
        <charset val="204"/>
      </rPr>
      <t>капитальный ремонт</t>
    </r>
    <r>
      <rPr>
        <sz val="12"/>
        <color indexed="8"/>
        <rFont val="Times New Roman"/>
        <family val="1"/>
        <charset val="204"/>
      </rPr>
      <t xml:space="preserve">, снос объекта капитального строительства, проведение работ по сохранению объектов культурного наследия (памятников истории и культуры) народов Российской Федерации, за исключением научно-методического руководства, технического и авторского надзора, на проектной документации
В соответствии с </t>
    </r>
    <r>
      <rPr>
        <b/>
        <u/>
        <sz val="12"/>
        <color indexed="60"/>
        <rFont val="Times New Roman"/>
        <family val="1"/>
        <charset val="204"/>
      </rPr>
      <t>частью 9.1.</t>
    </r>
    <r>
      <rPr>
        <b/>
        <u/>
        <sz val="12"/>
        <color indexed="8"/>
        <rFont val="Times New Roman"/>
        <family val="1"/>
        <charset val="204"/>
      </rPr>
      <t xml:space="preserve"> статьи 22 </t>
    </r>
    <r>
      <rPr>
        <sz val="12"/>
        <color indexed="8"/>
        <rFont val="Times New Roman"/>
        <family val="1"/>
        <charset val="204"/>
      </rPr>
      <t xml:space="preserve">Закона N 44-ФЗ проектно-сметный метод может также применяться при определении и обосновании НМЦК, цены контракта, заключаемого с единственным поставщиком (подрядчиком, исполнителем), </t>
    </r>
    <r>
      <rPr>
        <sz val="12"/>
        <color indexed="60"/>
        <rFont val="Times New Roman"/>
        <family val="1"/>
        <charset val="204"/>
      </rPr>
      <t>на текущий ремонт зданий, строений, сооружений, помещений</t>
    </r>
    <r>
      <rPr>
        <sz val="12"/>
        <color indexed="8"/>
        <rFont val="Times New Roman"/>
        <family val="1"/>
        <charset val="204"/>
      </rPr>
      <t xml:space="preserve">
Во всех остальных случаях заказчик использует </t>
    </r>
    <r>
      <rPr>
        <b/>
        <sz val="12"/>
        <color indexed="8"/>
        <rFont val="Times New Roman"/>
        <family val="1"/>
        <charset val="204"/>
      </rPr>
      <t xml:space="preserve">метод сопоставимых рыночных цен (анализа рынка).  
    </t>
    </r>
    <r>
      <rPr>
        <sz val="12"/>
        <color indexed="8"/>
        <rFont val="Times New Roman"/>
        <family val="1"/>
        <charset val="204"/>
      </rPr>
      <t>При проведении</t>
    </r>
    <r>
      <rPr>
        <b/>
        <sz val="12"/>
        <color indexed="60"/>
        <rFont val="Times New Roman"/>
        <family val="1"/>
        <charset val="204"/>
      </rPr>
      <t xml:space="preserve"> текущего ремонта </t>
    </r>
    <r>
      <rPr>
        <b/>
        <sz val="12"/>
        <rFont val="Times New Roman"/>
        <family val="1"/>
        <charset val="204"/>
      </rPr>
      <t xml:space="preserve">применяется </t>
    </r>
    <r>
      <rPr>
        <b/>
        <sz val="12"/>
        <color indexed="60"/>
        <rFont val="Times New Roman"/>
        <family val="1"/>
        <charset val="204"/>
      </rPr>
      <t xml:space="preserve">проектно-сметный метод </t>
    </r>
    <r>
      <rPr>
        <b/>
        <sz val="12"/>
        <rFont val="Times New Roman"/>
        <family val="1"/>
        <charset val="204"/>
      </rPr>
      <t>обоснования НМЦК</t>
    </r>
    <r>
      <rPr>
        <sz val="12"/>
        <color indexed="8"/>
        <rFont val="Times New Roman"/>
        <family val="1"/>
        <charset val="204"/>
      </rPr>
      <t xml:space="preserve">. Расчет НМЦК методом </t>
    </r>
    <r>
      <rPr>
        <sz val="12"/>
        <color indexed="60"/>
        <rFont val="Times New Roman"/>
        <family val="1"/>
        <charset val="204"/>
      </rPr>
      <t xml:space="preserve">«анализ рынка» может быть применен в исключительных случаях, при отсутствии у заказчика надлежащего финансирования </t>
    </r>
    <r>
      <rPr>
        <sz val="12"/>
        <color indexed="8"/>
        <rFont val="Times New Roman"/>
        <family val="1"/>
        <charset val="204"/>
      </rPr>
      <t xml:space="preserve">запланированных работ, но при наличии ценовых предложений от потенциальных участников закупки менее, чем указанной в сметном расчете. В таких случаях заказчик делает запрос на предоставление ценовой информации в соответствии с требованиями законодательства: в запросе должно содержаться только подробное описание объекта закупки, включая единицу измерения, объем работ. В целях получения объективной информации о ценах, расчеты заказчика не подлежат оглашению, поскольку, установив в запросе конкретную цену выполнения работ, с большей долей вероятности нельзя получить достоверную информацию о рыночной цене закупки. </t>
    </r>
    <r>
      <rPr>
        <b/>
        <sz val="12"/>
        <color indexed="8"/>
        <rFont val="Times New Roman"/>
        <family val="1"/>
        <charset val="204"/>
      </rPr>
      <t xml:space="preserve">Запрещено направлять участникам сметный расчет, </t>
    </r>
    <r>
      <rPr>
        <b/>
        <u/>
        <sz val="12"/>
        <color indexed="8"/>
        <rFont val="Times New Roman"/>
        <family val="1"/>
        <charset val="204"/>
      </rPr>
      <t>можно отправлять только дефектную ведомость</t>
    </r>
    <r>
      <rPr>
        <b/>
        <sz val="12"/>
        <color indexed="8"/>
        <rFont val="Times New Roman"/>
        <family val="1"/>
        <charset val="204"/>
      </rPr>
      <t>, в которой указан исключительно объем работ</t>
    </r>
    <r>
      <rPr>
        <sz val="12"/>
        <color indexed="8"/>
        <rFont val="Times New Roman"/>
        <family val="1"/>
        <charset val="204"/>
      </rPr>
      <t>, подлежащих выполнению.</t>
    </r>
  </si>
  <si>
    <r>
      <rPr>
        <b/>
        <sz val="11"/>
        <color indexed="60"/>
        <rFont val="Times New Roman"/>
        <family val="1"/>
        <charset val="204"/>
      </rPr>
      <t>!!!</t>
    </r>
    <r>
      <rPr>
        <b/>
        <sz val="11"/>
        <color indexed="8"/>
        <rFont val="Times New Roman"/>
        <family val="1"/>
        <charset val="204"/>
      </rPr>
      <t xml:space="preserve"> Распоряжение администрации Фрунзенского р-на СПб от 15.08.2013 № 1660-p</t>
    </r>
    <r>
      <rPr>
        <sz val="11"/>
        <color indexed="8"/>
        <rFont val="Times New Roman"/>
        <family val="1"/>
        <charset val="204"/>
      </rPr>
      <t xml:space="preserve"> </t>
    </r>
    <r>
      <rPr>
        <b/>
        <sz val="11"/>
        <color indexed="36"/>
        <rFont val="Times New Roman"/>
        <family val="1"/>
        <charset val="204"/>
      </rPr>
      <t xml:space="preserve">«Об утверждении Положения о взаимодействии СПб ГБУ «Служба заказчика администрации Фрунзенского района Санкт-Петербурга», структурных подразделений администрации, подведомственных учреждений в сферах благоустройства, капитального и текущего ремонта» </t>
    </r>
    <r>
      <rPr>
        <sz val="11"/>
        <color indexed="8"/>
        <rFont val="Times New Roman"/>
        <family val="1"/>
        <charset val="204"/>
      </rPr>
      <t xml:space="preserve">                                                                                                     </t>
    </r>
    <r>
      <rPr>
        <b/>
        <u/>
        <sz val="11"/>
        <color indexed="36"/>
        <rFont val="Times New Roman"/>
        <family val="1"/>
        <charset val="204"/>
      </rPr>
      <t>3.6.1.</t>
    </r>
    <r>
      <rPr>
        <b/>
        <sz val="11"/>
        <color indexed="36"/>
        <rFont val="Times New Roman"/>
        <family val="1"/>
        <charset val="204"/>
      </rPr>
      <t xml:space="preserve"> </t>
    </r>
    <r>
      <rPr>
        <sz val="11"/>
        <color indexed="8"/>
        <rFont val="Times New Roman"/>
        <family val="1"/>
        <charset val="204"/>
      </rPr>
      <t xml:space="preserve">Проект Технического задания передается Заказчику в электронном виде (включая сметную документацию) по электронной почте, а также на бумажном носителе с визой руководителя Службы заказчика (лица, его замещающего). Служба заказчика несет ответственность за соответствие передаваемого заказчику Технического задания в электронном виде и на бумажном носителе.
К проекту технического задания на бумажном носителе прилагаются соответствующие документы и материалы, подтверждающие определение и обоснование НМЦК в соответствии с действующим законодательством, регулирующим порядок формирования НМЦК.                                                                                                                                           </t>
    </r>
    <r>
      <rPr>
        <b/>
        <u/>
        <sz val="11"/>
        <color indexed="36"/>
        <rFont val="Times New Roman"/>
        <family val="1"/>
        <charset val="204"/>
      </rPr>
      <t xml:space="preserve">3.6.3. </t>
    </r>
    <r>
      <rPr>
        <sz val="11"/>
        <color indexed="8"/>
        <rFont val="Times New Roman"/>
        <family val="1"/>
        <charset val="204"/>
      </rPr>
      <t xml:space="preserve">В случае, обращения заказчика для разработки Технического задания в иную специализированную организацию в соответствии со статьей 40 Федерального закона, Заказчик обязан передать в Службу заказчика для проведения экспертизы Техническое задание, разработанное специализированной организацией. К проекту технического задания прилагаются соответствующие документы и материалы, подтверждающие определение и обоснование НМЦК в соответствии с действующим законодательством, регулирующим порядок формирования НМЦК. </t>
    </r>
    <r>
      <rPr>
        <sz val="11"/>
        <color indexed="60"/>
        <rFont val="Times New Roman"/>
        <family val="1"/>
        <charset val="204"/>
      </rPr>
      <t>После проведения экспертизы техническое задание (включающее расчет НМЦК) визируется руководителем Службы заказчика (лицом, его замещающим) и передается Заказчику.</t>
    </r>
    <r>
      <rPr>
        <sz val="11"/>
        <color indexed="8"/>
        <rFont val="Times New Roman"/>
        <family val="1"/>
        <charset val="204"/>
      </rPr>
      <t xml:space="preserve">
</t>
    </r>
    <r>
      <rPr>
        <b/>
        <u/>
        <sz val="11"/>
        <color indexed="36"/>
        <rFont val="Times New Roman"/>
        <family val="1"/>
        <charset val="204"/>
      </rPr>
      <t xml:space="preserve">3.6.5. </t>
    </r>
    <r>
      <rPr>
        <sz val="11"/>
        <color indexed="60"/>
        <rFont val="Times New Roman"/>
        <family val="1"/>
        <charset val="204"/>
      </rPr>
      <t xml:space="preserve">Заказчик несет ответственность </t>
    </r>
    <r>
      <rPr>
        <sz val="11"/>
        <rFont val="Times New Roman"/>
        <family val="1"/>
        <charset val="204"/>
      </rPr>
      <t>за</t>
    </r>
    <r>
      <rPr>
        <sz val="11"/>
        <color indexed="8"/>
        <rFont val="Times New Roman"/>
        <family val="1"/>
        <charset val="204"/>
      </rPr>
      <t xml:space="preserve"> включение в закупочную документацию Технического задания, разработанного Службой заказчика, и/или прошедшего экспертизу в порядке, установленном пунктом 3.6.3 настоящего Положения.</t>
    </r>
  </si>
  <si>
    <t>Наименование</t>
  </si>
  <si>
    <t xml:space="preserve"> ОКПД2</t>
  </si>
  <si>
    <t>КТРУ</t>
  </si>
  <si>
    <t>Предельная цена</t>
  </si>
  <si>
    <t>Код</t>
  </si>
  <si>
    <t>ККН</t>
  </si>
  <si>
    <t>Наименование позиции</t>
  </si>
  <si>
    <t>Папки-регистраторы</t>
  </si>
  <si>
    <t>17.23.13.193-030</t>
  </si>
  <si>
    <t>Папка картонная тип 22</t>
  </si>
  <si>
    <t>17.23.13.193</t>
  </si>
  <si>
    <t>Канцелярские товары и офисные принадлежности</t>
  </si>
  <si>
    <t>17.23.13.193-00000010 
Папка картонная</t>
  </si>
  <si>
    <t>Количество</t>
  </si>
  <si>
    <t>Итого</t>
  </si>
  <si>
    <t>22.29.25.000</t>
  </si>
  <si>
    <t>Файл-вкладыш</t>
  </si>
  <si>
    <t>22.29.25.000-00000054 
Файл-вкладыш</t>
  </si>
  <si>
    <t>22.29.25.000-158</t>
  </si>
  <si>
    <t>Файл-вкладыш тип 12</t>
  </si>
  <si>
    <t>22.29.25.000-067</t>
  </si>
  <si>
    <t>Папки-уголки</t>
  </si>
  <si>
    <t>22.29.25.000-00000010 Папка пластиковая</t>
  </si>
  <si>
    <t>Папка-уголок (0,18 мм)</t>
  </si>
  <si>
    <t>Папка-уголок (0,10 мм)</t>
  </si>
  <si>
    <t>22.29.25.001</t>
  </si>
  <si>
    <t>22.29.25.000-023</t>
  </si>
  <si>
    <t>22.29.25.000-00000010 
Папка пластиковая</t>
  </si>
  <si>
    <t>Бумага формат А4</t>
  </si>
  <si>
    <t>17.12.14.129-011</t>
  </si>
  <si>
    <t xml:space="preserve">17.12.14.129-00000026 Бумага для офисной техники белая </t>
  </si>
  <si>
    <t>17.12.14.129</t>
  </si>
  <si>
    <t>Бумага для офисной техники белая¹ тип 11</t>
  </si>
  <si>
    <t>Начальник Управления по осуществлению закупок</t>
  </si>
  <si>
    <t>Е. В. Филькина</t>
  </si>
  <si>
    <t>Обоснование и расчет НМЦК "Поставка канцелярских товаров для нужд Санкт-Петербургской изирательной комиссии"</t>
  </si>
  <si>
    <t>Папка картонная 
тип 22</t>
  </si>
  <si>
    <t xml:space="preserve">17.23.13.193-00000010 
</t>
  </si>
  <si>
    <t>Папка картонная</t>
  </si>
  <si>
    <t>Файлы-вкладыши</t>
  </si>
  <si>
    <t>шт</t>
  </si>
  <si>
    <t xml:space="preserve">22.29.25.000-00000054 
</t>
  </si>
  <si>
    <t xml:space="preserve">22.29.25.000-00000010 </t>
  </si>
  <si>
    <t>Папка пластиковая</t>
  </si>
  <si>
    <t>Папка пластиковая тип 19</t>
  </si>
  <si>
    <t>Папка пластиковая тип 20</t>
  </si>
  <si>
    <t>упак</t>
  </si>
  <si>
    <t>Папки и обложки из бумаги или картона</t>
  </si>
  <si>
    <t>Ед. изм.</t>
  </si>
  <si>
    <t>№</t>
  </si>
  <si>
    <t>Наименование ТРУ</t>
  </si>
  <si>
    <t>Номер источника ценовой информации (ИЦИ №i)* и цена единицы ТРУ, представленная i-тым ИЦИ (Цi), руб.</t>
  </si>
  <si>
    <t>Предельная цена единицы ТРУ, установленная в рамках нормирования в сфере закупок***</t>
  </si>
  <si>
    <t>v - кол-во (объем) закупаемого ТРУ, ед.</t>
  </si>
  <si>
    <t>Цена единицы ТРУ, принятая для расчета НМЦК</t>
  </si>
  <si>
    <t>&lt;ц&gt; - средн. арифм. величина цены единицы ТРУ, руб.</t>
  </si>
  <si>
    <t>7а</t>
  </si>
  <si>
    <t>7б</t>
  </si>
  <si>
    <t>***Предельная цена закупаемой продукции установлена в рамках нормирования в сфере закупок в соответствии с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в актуальной редакции.</t>
  </si>
  <si>
    <t>*В соответствии с п. 2.1. приказа Минэкономразвития России 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«Интернет», не указываются наименования поставщиков (подрядчиков, исполнителей), представивших соответствующую информацию.</t>
  </si>
  <si>
    <r>
      <t xml:space="preserve">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 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</si>
  <si>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>V - коэф-нт вариации (не должен превышать 33%)</t>
  </si>
  <si>
    <t>85.42.10.000-00000003</t>
  </si>
  <si>
    <t>чел.</t>
  </si>
  <si>
    <t>85.42.1</t>
  </si>
  <si>
    <t>Руководитель Контрактной службы Территориальной избирательной комиссии № 44</t>
  </si>
  <si>
    <t>С.В. Нефедова</t>
  </si>
  <si>
    <t>-</t>
  </si>
  <si>
    <t>Образовательные услуги по программе профессиональной переподготовки «Специалист по пожарной профилактике»</t>
  </si>
  <si>
    <r>
      <t xml:space="preserve">Средняя цена из Реестра товаров**, включая НДС, руб. </t>
    </r>
    <r>
      <rPr>
        <sz val="10"/>
        <rFont val="Times New Roman"/>
        <family val="1"/>
        <charset val="204"/>
      </rPr>
      <t xml:space="preserve">на </t>
    </r>
    <r>
      <rPr>
        <b/>
        <sz val="10"/>
        <rFont val="Times New Roman"/>
        <family val="1"/>
        <charset val="204"/>
      </rPr>
      <t>01.05.2026</t>
    </r>
  </si>
  <si>
    <t>Обоснование и расчет начальной (максимальной) цены контракта, цены контракта, заключаемого с единственным поставщиком (подрядчиком, исполнителем)
на оказание образовательных услуг по программе профессиональной переподготовки 
«Специалист по пожарной профилактике» работников Территориальной избирательной комиссии № 44</t>
  </si>
  <si>
    <t>ИЦИ № 1
Вх № ВКП-26/06-1
от 15.04.2026</t>
  </si>
  <si>
    <t>ИЦИ № 3
Вх № ВКП-26/06-3
от 20.04.2026</t>
  </si>
  <si>
    <t>ИЦИ № 2
Вх № ВКП-26/06-2
от 17.04.2026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</si>
</sst>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₽_-;\-* #,##0.00\ _₽_-;_-* &quot;-&quot;??\ _₽_-;_-@_-"/>
    <numFmt numFmtId="165" formatCode="0.0%"/>
    <numFmt numFmtId="166" formatCode="0.00000000"/>
    <numFmt numFmtId="167" formatCode="#,##0.00000000"/>
  </numFmts>
  <fonts count="77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i/>
      <sz val="11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indexed="60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1"/>
      <color indexed="60"/>
      <name val="Times New Roman"/>
      <family val="1"/>
      <charset val="204"/>
    </font>
    <font>
      <b/>
      <sz val="11"/>
      <color indexed="36"/>
      <name val="Times New Roman"/>
      <family val="1"/>
      <charset val="204"/>
    </font>
    <font>
      <b/>
      <sz val="11"/>
      <color indexed="36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u/>
      <sz val="11"/>
      <color indexed="36"/>
      <name val="Calibri"/>
      <family val="2"/>
      <charset val="204"/>
    </font>
    <font>
      <sz val="11"/>
      <color indexed="60"/>
      <name val="Calibri"/>
      <family val="2"/>
      <charset val="204"/>
    </font>
    <font>
      <sz val="11"/>
      <name val="Calibri"/>
      <family val="2"/>
      <charset val="204"/>
    </font>
    <font>
      <b/>
      <u/>
      <sz val="11"/>
      <color indexed="36"/>
      <name val="Times New Roman"/>
      <family val="1"/>
      <charset val="204"/>
    </font>
    <font>
      <b/>
      <sz val="12"/>
      <color indexed="60"/>
      <name val="Times New Roman"/>
      <family val="1"/>
      <charset val="204"/>
    </font>
    <font>
      <b/>
      <u/>
      <sz val="11"/>
      <color indexed="60"/>
      <name val="Calibri"/>
      <family val="2"/>
      <charset val="204"/>
    </font>
    <font>
      <b/>
      <sz val="11"/>
      <color indexed="60"/>
      <name val="Calibri"/>
      <family val="2"/>
      <charset val="204"/>
    </font>
    <font>
      <sz val="12"/>
      <color indexed="60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b/>
      <u/>
      <sz val="12"/>
      <color indexed="60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8"/>
      <color rgb="FFFF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1"/>
      <color theme="7"/>
      <name val="Times New Roman"/>
      <family val="1"/>
      <charset val="204"/>
    </font>
    <font>
      <sz val="48"/>
      <color rgb="FFC00000"/>
      <name val="Calibri"/>
      <family val="2"/>
      <charset val="204"/>
      <scheme val="minor"/>
    </font>
    <font>
      <i/>
      <sz val="12"/>
      <color rgb="FF000000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2"/>
      <color indexed="8"/>
      <name val="Times New Roman"/>
      <family val="1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b/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64" fontId="70" fillId="0" borderId="0" applyFont="0" applyFill="0" applyBorder="0" applyAlignment="0" applyProtection="0"/>
    <xf numFmtId="0" fontId="71" fillId="0" borderId="0"/>
    <xf numFmtId="164" fontId="70" fillId="0" borderId="0" applyFont="0" applyFill="0" applyBorder="0" applyAlignment="0" applyProtection="0"/>
  </cellStyleXfs>
  <cellXfs count="295">
    <xf numFmtId="0" fontId="0" fillId="0" borderId="0" xfId="0"/>
    <xf numFmtId="0" fontId="44" fillId="0" borderId="0" xfId="0" applyFont="1" applyAlignment="1">
      <alignment vertical="center" wrapText="1"/>
    </xf>
    <xf numFmtId="0" fontId="44" fillId="0" borderId="0" xfId="0" applyFont="1" applyAlignment="1">
      <alignment horizontal="center" vertical="center" wrapText="1"/>
    </xf>
    <xf numFmtId="4" fontId="44" fillId="0" borderId="0" xfId="0" applyNumberFormat="1" applyFont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46" fillId="2" borderId="1" xfId="0" applyFont="1" applyFill="1" applyBorder="1" applyAlignment="1">
      <alignment horizontal="left" vertical="center" wrapText="1"/>
    </xf>
    <xf numFmtId="4" fontId="47" fillId="2" borderId="1" xfId="0" applyNumberFormat="1" applyFont="1" applyFill="1" applyBorder="1" applyAlignment="1">
      <alignment horizontal="center" vertical="center" wrapText="1"/>
    </xf>
    <xf numFmtId="0" fontId="48" fillId="0" borderId="0" xfId="0" applyFont="1" applyAlignment="1">
      <alignment vertical="center"/>
    </xf>
    <xf numFmtId="0" fontId="48" fillId="0" borderId="0" xfId="0" applyFont="1" applyAlignment="1">
      <alignment horizontal="right" vertical="center"/>
    </xf>
    <xf numFmtId="0" fontId="48" fillId="0" borderId="0" xfId="0" applyFont="1" applyAlignment="1">
      <alignment horizontal="center" vertical="center"/>
    </xf>
    <xf numFmtId="4" fontId="44" fillId="0" borderId="0" xfId="0" applyNumberFormat="1" applyFont="1" applyAlignment="1">
      <alignment vertical="center" wrapText="1"/>
    </xf>
    <xf numFmtId="4" fontId="49" fillId="2" borderId="2" xfId="0" applyNumberFormat="1" applyFont="1" applyFill="1" applyBorder="1" applyAlignment="1">
      <alignment horizontal="center" vertical="center" wrapText="1"/>
    </xf>
    <xf numFmtId="0" fontId="44" fillId="0" borderId="1" xfId="0" applyFont="1" applyBorder="1" applyAlignment="1">
      <alignment vertical="center" wrapText="1"/>
    </xf>
    <xf numFmtId="4" fontId="49" fillId="2" borderId="3" xfId="0" applyNumberFormat="1" applyFont="1" applyFill="1" applyBorder="1" applyAlignment="1">
      <alignment vertical="center" wrapText="1"/>
    </xf>
    <xf numFmtId="0" fontId="50" fillId="2" borderId="1" xfId="0" applyFont="1" applyFill="1" applyBorder="1" applyAlignment="1">
      <alignment horizontal="center" vertical="center" wrapText="1"/>
    </xf>
    <xf numFmtId="4" fontId="51" fillId="2" borderId="1" xfId="0" applyNumberFormat="1" applyFont="1" applyFill="1" applyBorder="1" applyAlignment="1">
      <alignment horizontal="center" vertical="center" wrapText="1"/>
    </xf>
    <xf numFmtId="4" fontId="49" fillId="2" borderId="1" xfId="0" applyNumberFormat="1" applyFont="1" applyFill="1" applyBorder="1" applyAlignment="1">
      <alignment horizontal="center" vertical="center" wrapText="1"/>
    </xf>
    <xf numFmtId="0" fontId="48" fillId="0" borderId="1" xfId="0" applyFont="1" applyBorder="1" applyAlignment="1">
      <alignment horizontal="left" vertical="center" wrapText="1"/>
    </xf>
    <xf numFmtId="4" fontId="49" fillId="0" borderId="2" xfId="0" applyNumberFormat="1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 wrapText="1"/>
    </xf>
    <xf numFmtId="4" fontId="51" fillId="0" borderId="1" xfId="0" applyNumberFormat="1" applyFont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top" wrapText="1"/>
    </xf>
    <xf numFmtId="0" fontId="52" fillId="0" borderId="0" xfId="0" applyFont="1"/>
    <xf numFmtId="4" fontId="53" fillId="3" borderId="1" xfId="0" applyNumberFormat="1" applyFont="1" applyFill="1" applyBorder="1" applyAlignment="1">
      <alignment horizontal="center" vertical="center" wrapText="1"/>
    </xf>
    <xf numFmtId="4" fontId="54" fillId="3" borderId="1" xfId="0" applyNumberFormat="1" applyFont="1" applyFill="1" applyBorder="1" applyAlignment="1">
      <alignment horizontal="center" vertical="center" wrapText="1"/>
    </xf>
    <xf numFmtId="4" fontId="44" fillId="3" borderId="1" xfId="0" applyNumberFormat="1" applyFont="1" applyFill="1" applyBorder="1" applyAlignment="1">
      <alignment horizontal="center" vertical="center" wrapText="1"/>
    </xf>
    <xf numFmtId="4" fontId="51" fillId="3" borderId="1" xfId="0" applyNumberFormat="1" applyFont="1" applyFill="1" applyBorder="1" applyAlignment="1">
      <alignment horizontal="center" vertical="center" wrapText="1"/>
    </xf>
    <xf numFmtId="0" fontId="49" fillId="2" borderId="2" xfId="0" applyFont="1" applyFill="1" applyBorder="1" applyAlignment="1">
      <alignment horizontal="center" vertical="center" wrapText="1"/>
    </xf>
    <xf numFmtId="0" fontId="48" fillId="0" borderId="0" xfId="0" applyFont="1" applyAlignment="1">
      <alignment horizontal="left" vertical="center"/>
    </xf>
    <xf numFmtId="0" fontId="49" fillId="2" borderId="4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left" vertical="center" wrapText="1"/>
    </xf>
    <xf numFmtId="49" fontId="50" fillId="2" borderId="1" xfId="0" applyNumberFormat="1" applyFont="1" applyFill="1" applyBorder="1" applyAlignment="1">
      <alignment horizontal="center" vertical="center" wrapText="1"/>
    </xf>
    <xf numFmtId="0" fontId="49" fillId="2" borderId="5" xfId="0" applyFont="1" applyFill="1" applyBorder="1" applyAlignment="1">
      <alignment horizontal="center" vertical="center" wrapText="1"/>
    </xf>
    <xf numFmtId="4" fontId="44" fillId="0" borderId="1" xfId="0" applyNumberFormat="1" applyFont="1" applyBorder="1" applyAlignment="1">
      <alignment horizontal="center" vertical="center" wrapText="1"/>
    </xf>
    <xf numFmtId="4" fontId="51" fillId="2" borderId="1" xfId="0" applyNumberFormat="1" applyFont="1" applyFill="1" applyBorder="1" applyAlignment="1">
      <alignment horizontal="left" vertical="center" wrapText="1"/>
    </xf>
    <xf numFmtId="4" fontId="55" fillId="3" borderId="1" xfId="0" applyNumberFormat="1" applyFont="1" applyFill="1" applyBorder="1" applyAlignment="1">
      <alignment horizontal="center" vertical="center" wrapText="1"/>
    </xf>
    <xf numFmtId="4" fontId="56" fillId="3" borderId="1" xfId="0" applyNumberFormat="1" applyFont="1" applyFill="1" applyBorder="1" applyAlignment="1">
      <alignment horizontal="center" vertical="center" wrapText="1"/>
    </xf>
    <xf numFmtId="4" fontId="57" fillId="0" borderId="6" xfId="0" applyNumberFormat="1" applyFont="1" applyBorder="1" applyAlignment="1">
      <alignment horizontal="right" vertical="center" wrapText="1"/>
    </xf>
    <xf numFmtId="4" fontId="0" fillId="0" borderId="0" xfId="0" applyNumberFormat="1"/>
    <xf numFmtId="1" fontId="44" fillId="0" borderId="0" xfId="0" applyNumberFormat="1" applyFont="1" applyAlignment="1">
      <alignment vertical="center" wrapText="1"/>
    </xf>
    <xf numFmtId="1" fontId="50" fillId="2" borderId="1" xfId="0" applyNumberFormat="1" applyFont="1" applyFill="1" applyBorder="1" applyAlignment="1">
      <alignment horizontal="center" vertical="center" wrapText="1"/>
    </xf>
    <xf numFmtId="1" fontId="56" fillId="2" borderId="1" xfId="0" applyNumberFormat="1" applyFont="1" applyFill="1" applyBorder="1" applyAlignment="1">
      <alignment horizontal="center" vertical="center" wrapText="1"/>
    </xf>
    <xf numFmtId="1" fontId="55" fillId="3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56" fillId="3" borderId="1" xfId="0" applyNumberFormat="1" applyFont="1" applyFill="1" applyBorder="1" applyAlignment="1">
      <alignment horizontal="center" vertical="center" wrapText="1"/>
    </xf>
    <xf numFmtId="1" fontId="58" fillId="0" borderId="2" xfId="0" applyNumberFormat="1" applyFont="1" applyBorder="1" applyAlignment="1">
      <alignment horizontal="center" vertical="center" wrapText="1"/>
    </xf>
    <xf numFmtId="1" fontId="50" fillId="0" borderId="1" xfId="0" applyNumberFormat="1" applyFont="1" applyBorder="1" applyAlignment="1">
      <alignment horizontal="center" vertical="center" wrapText="1"/>
    </xf>
    <xf numFmtId="165" fontId="44" fillId="0" borderId="0" xfId="0" applyNumberFormat="1" applyFont="1" applyAlignment="1">
      <alignment vertical="center" wrapText="1"/>
    </xf>
    <xf numFmtId="165" fontId="49" fillId="0" borderId="2" xfId="0" applyNumberFormat="1" applyFont="1" applyBorder="1" applyAlignment="1">
      <alignment horizontal="center" vertical="top" wrapText="1"/>
    </xf>
    <xf numFmtId="165" fontId="54" fillId="3" borderId="1" xfId="0" applyNumberFormat="1" applyFont="1" applyFill="1" applyBorder="1" applyAlignment="1">
      <alignment horizontal="center" vertical="center" wrapText="1"/>
    </xf>
    <xf numFmtId="165" fontId="57" fillId="0" borderId="7" xfId="0" applyNumberFormat="1" applyFont="1" applyBorder="1" applyAlignment="1">
      <alignment horizontal="right" vertical="center" wrapText="1"/>
    </xf>
    <xf numFmtId="165" fontId="0" fillId="0" borderId="0" xfId="0" applyNumberFormat="1"/>
    <xf numFmtId="10" fontId="44" fillId="0" borderId="0" xfId="0" applyNumberFormat="1" applyFont="1" applyAlignment="1">
      <alignment vertical="center" wrapText="1"/>
    </xf>
    <xf numFmtId="10" fontId="0" fillId="0" borderId="0" xfId="0" applyNumberFormat="1"/>
    <xf numFmtId="10" fontId="51" fillId="3" borderId="1" xfId="0" applyNumberFormat="1" applyFont="1" applyFill="1" applyBorder="1" applyAlignment="1">
      <alignment horizontal="center" vertical="center" wrapText="1"/>
    </xf>
    <xf numFmtId="165" fontId="51" fillId="3" borderId="1" xfId="0" applyNumberFormat="1" applyFont="1" applyFill="1" applyBorder="1" applyAlignment="1">
      <alignment horizontal="center" vertical="center" wrapText="1"/>
    </xf>
    <xf numFmtId="165" fontId="57" fillId="0" borderId="6" xfId="0" applyNumberFormat="1" applyFont="1" applyBorder="1" applyAlignment="1">
      <alignment horizontal="right" vertical="center" wrapText="1"/>
    </xf>
    <xf numFmtId="10" fontId="51" fillId="2" borderId="1" xfId="0" applyNumberFormat="1" applyFont="1" applyFill="1" applyBorder="1" applyAlignment="1">
      <alignment horizontal="center" vertical="center" wrapText="1"/>
    </xf>
    <xf numFmtId="10" fontId="51" fillId="2" borderId="3" xfId="0" applyNumberFormat="1" applyFont="1" applyFill="1" applyBorder="1" applyAlignment="1">
      <alignment horizontal="center" vertical="center" wrapText="1"/>
    </xf>
    <xf numFmtId="10" fontId="49" fillId="2" borderId="1" xfId="0" applyNumberFormat="1" applyFont="1" applyFill="1" applyBorder="1" applyAlignment="1">
      <alignment horizontal="center" vertical="center" wrapText="1"/>
    </xf>
    <xf numFmtId="3" fontId="51" fillId="2" borderId="1" xfId="0" applyNumberFormat="1" applyFont="1" applyFill="1" applyBorder="1" applyAlignment="1">
      <alignment horizontal="center" vertical="center" wrapText="1"/>
    </xf>
    <xf numFmtId="4" fontId="59" fillId="2" borderId="1" xfId="0" applyNumberFormat="1" applyFont="1" applyFill="1" applyBorder="1" applyAlignment="1">
      <alignment horizontal="center" vertical="center" wrapText="1"/>
    </xf>
    <xf numFmtId="1" fontId="51" fillId="2" borderId="1" xfId="0" applyNumberFormat="1" applyFont="1" applyFill="1" applyBorder="1" applyAlignment="1">
      <alignment horizontal="center" vertical="center" wrapText="1"/>
    </xf>
    <xf numFmtId="0" fontId="44" fillId="0" borderId="1" xfId="0" applyFont="1" applyBorder="1" applyAlignment="1">
      <alignment wrapText="1"/>
    </xf>
    <xf numFmtId="0" fontId="44" fillId="0" borderId="1" xfId="0" applyFont="1" applyBorder="1" applyAlignment="1">
      <alignment horizontal="left" vertical="top" wrapText="1"/>
    </xf>
    <xf numFmtId="0" fontId="44" fillId="0" borderId="1" xfId="0" applyFont="1" applyBorder="1" applyAlignment="1">
      <alignment horizontal="left" vertical="center" wrapText="1"/>
    </xf>
    <xf numFmtId="0" fontId="60" fillId="2" borderId="1" xfId="0" applyFont="1" applyFill="1" applyBorder="1" applyAlignment="1">
      <alignment horizontal="left" vertical="center" wrapText="1"/>
    </xf>
    <xf numFmtId="167" fontId="48" fillId="0" borderId="1" xfId="0" applyNumberFormat="1" applyFont="1" applyBorder="1" applyAlignment="1">
      <alignment horizontal="center" vertical="center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56" fillId="2" borderId="1" xfId="0" applyNumberFormat="1" applyFont="1" applyFill="1" applyBorder="1" applyAlignment="1">
      <alignment horizontal="center" vertical="top" wrapText="1"/>
    </xf>
    <xf numFmtId="4" fontId="51" fillId="2" borderId="1" xfId="0" applyNumberFormat="1" applyFont="1" applyFill="1" applyBorder="1" applyAlignment="1">
      <alignment horizontal="left" vertical="top" wrapText="1"/>
    </xf>
    <xf numFmtId="1" fontId="55" fillId="3" borderId="1" xfId="0" applyNumberFormat="1" applyFont="1" applyFill="1" applyBorder="1" applyAlignment="1">
      <alignment horizontal="center" vertical="top" wrapText="1"/>
    </xf>
    <xf numFmtId="4" fontId="55" fillId="3" borderId="1" xfId="0" applyNumberFormat="1" applyFont="1" applyFill="1" applyBorder="1" applyAlignment="1">
      <alignment horizontal="center" vertical="top" wrapText="1"/>
    </xf>
    <xf numFmtId="4" fontId="54" fillId="3" borderId="1" xfId="0" applyNumberFormat="1" applyFont="1" applyFill="1" applyBorder="1" applyAlignment="1">
      <alignment horizontal="center" vertical="top" wrapText="1"/>
    </xf>
    <xf numFmtId="1" fontId="0" fillId="0" borderId="0" xfId="0" applyNumberFormat="1" applyAlignment="1">
      <alignment vertical="top"/>
    </xf>
    <xf numFmtId="10" fontId="44" fillId="0" borderId="0" xfId="0" applyNumberFormat="1" applyFont="1" applyAlignment="1">
      <alignment vertical="top"/>
    </xf>
    <xf numFmtId="4" fontId="51" fillId="2" borderId="1" xfId="0" applyNumberFormat="1" applyFont="1" applyFill="1" applyBorder="1" applyAlignment="1">
      <alignment horizontal="center" vertical="top" wrapText="1"/>
    </xf>
    <xf numFmtId="4" fontId="51" fillId="0" borderId="1" xfId="0" applyNumberFormat="1" applyFont="1" applyBorder="1" applyAlignment="1">
      <alignment horizontal="center" vertical="top" wrapText="1"/>
    </xf>
    <xf numFmtId="3" fontId="51" fillId="0" borderId="1" xfId="0" applyNumberFormat="1" applyFont="1" applyBorder="1" applyAlignment="1">
      <alignment horizontal="center" vertical="top" wrapText="1"/>
    </xf>
    <xf numFmtId="4" fontId="51" fillId="4" borderId="1" xfId="0" applyNumberFormat="1" applyFont="1" applyFill="1" applyBorder="1" applyAlignment="1">
      <alignment horizontal="center" vertical="top" wrapText="1"/>
    </xf>
    <xf numFmtId="165" fontId="51" fillId="4" borderId="1" xfId="0" applyNumberFormat="1" applyFont="1" applyFill="1" applyBorder="1" applyAlignment="1">
      <alignment horizontal="center" vertical="top" wrapText="1"/>
    </xf>
    <xf numFmtId="4" fontId="53" fillId="3" borderId="1" xfId="0" applyNumberFormat="1" applyFont="1" applyFill="1" applyBorder="1" applyAlignment="1">
      <alignment horizontal="center" vertical="top" wrapText="1"/>
    </xf>
    <xf numFmtId="165" fontId="54" fillId="3" borderId="1" xfId="0" applyNumberFormat="1" applyFont="1" applyFill="1" applyBorder="1" applyAlignment="1">
      <alignment horizontal="center" vertical="top" wrapText="1"/>
    </xf>
    <xf numFmtId="2" fontId="20" fillId="4" borderId="1" xfId="0" applyNumberFormat="1" applyFont="1" applyFill="1" applyBorder="1" applyAlignment="1">
      <alignment horizontal="center" vertical="top" wrapText="1"/>
    </xf>
    <xf numFmtId="4" fontId="24" fillId="2" borderId="1" xfId="0" applyNumberFormat="1" applyFont="1" applyFill="1" applyBorder="1" applyAlignment="1">
      <alignment horizontal="left" vertical="center" wrapText="1"/>
    </xf>
    <xf numFmtId="4" fontId="24" fillId="2" borderId="1" xfId="0" applyNumberFormat="1" applyFont="1" applyFill="1" applyBorder="1" applyAlignment="1">
      <alignment horizontal="center" vertical="center" wrapText="1"/>
    </xf>
    <xf numFmtId="4" fontId="51" fillId="4" borderId="1" xfId="0" applyNumberFormat="1" applyFont="1" applyFill="1" applyBorder="1" applyAlignment="1">
      <alignment horizontal="center" vertical="center" wrapText="1"/>
    </xf>
    <xf numFmtId="165" fontId="51" fillId="4" borderId="1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 vertical="top" wrapText="1"/>
    </xf>
    <xf numFmtId="10" fontId="48" fillId="0" borderId="0" xfId="0" applyNumberFormat="1" applyFont="1" applyAlignment="1">
      <alignment vertical="top" wrapText="1"/>
    </xf>
    <xf numFmtId="0" fontId="0" fillId="0" borderId="0" xfId="0" applyAlignment="1">
      <alignment horizontal="center"/>
    </xf>
    <xf numFmtId="4" fontId="44" fillId="0" borderId="1" xfId="0" applyNumberFormat="1" applyFont="1" applyBorder="1" applyAlignment="1">
      <alignment horizontal="center" vertical="top" wrapText="1"/>
    </xf>
    <xf numFmtId="4" fontId="59" fillId="2" borderId="1" xfId="0" applyNumberFormat="1" applyFont="1" applyFill="1" applyBorder="1" applyAlignment="1">
      <alignment horizontal="left" vertical="top" wrapText="1"/>
    </xf>
    <xf numFmtId="4" fontId="44" fillId="2" borderId="1" xfId="0" applyNumberFormat="1" applyFont="1" applyFill="1" applyBorder="1" applyAlignment="1">
      <alignment horizontal="left" vertical="top" wrapText="1"/>
    </xf>
    <xf numFmtId="10" fontId="0" fillId="0" borderId="0" xfId="0" applyNumberFormat="1" applyAlignment="1">
      <alignment vertical="center"/>
    </xf>
    <xf numFmtId="0" fontId="44" fillId="2" borderId="1" xfId="0" applyFont="1" applyFill="1" applyBorder="1" applyAlignment="1">
      <alignment horizontal="center" vertical="center" wrapText="1"/>
    </xf>
    <xf numFmtId="0" fontId="59" fillId="2" borderId="1" xfId="0" applyFont="1" applyFill="1" applyBorder="1" applyAlignment="1">
      <alignment horizontal="center" vertical="center" wrapText="1"/>
    </xf>
    <xf numFmtId="10" fontId="44" fillId="0" borderId="0" xfId="0" applyNumberFormat="1" applyFont="1" applyAlignment="1">
      <alignment vertical="center"/>
    </xf>
    <xf numFmtId="49" fontId="44" fillId="0" borderId="8" xfId="0" applyNumberFormat="1" applyFont="1" applyBorder="1" applyAlignment="1">
      <alignment vertical="top" wrapText="1"/>
    </xf>
    <xf numFmtId="0" fontId="44" fillId="0" borderId="0" xfId="0" applyFont="1" applyAlignment="1">
      <alignment vertical="top" wrapText="1"/>
    </xf>
    <xf numFmtId="0" fontId="51" fillId="0" borderId="0" xfId="0" applyFont="1" applyAlignment="1">
      <alignment vertical="top" wrapText="1"/>
    </xf>
    <xf numFmtId="0" fontId="44" fillId="2" borderId="4" xfId="0" applyFont="1" applyFill="1" applyBorder="1" applyAlignment="1">
      <alignment vertical="center" wrapText="1"/>
    </xf>
    <xf numFmtId="0" fontId="59" fillId="2" borderId="4" xfId="0" applyFont="1" applyFill="1" applyBorder="1" applyAlignment="1">
      <alignment vertical="center" wrapText="1"/>
    </xf>
    <xf numFmtId="0" fontId="57" fillId="2" borderId="2" xfId="0" applyFont="1" applyFill="1" applyBorder="1" applyAlignment="1">
      <alignment vertical="center" wrapText="1"/>
    </xf>
    <xf numFmtId="0" fontId="57" fillId="2" borderId="3" xfId="0" applyFont="1" applyFill="1" applyBorder="1" applyAlignment="1">
      <alignment vertical="center" wrapText="1"/>
    </xf>
    <xf numFmtId="0" fontId="57" fillId="2" borderId="4" xfId="0" applyFont="1" applyFill="1" applyBorder="1" applyAlignment="1">
      <alignment vertical="center" wrapText="1"/>
    </xf>
    <xf numFmtId="0" fontId="44" fillId="2" borderId="1" xfId="0" applyFont="1" applyFill="1" applyBorder="1" applyAlignment="1">
      <alignment vertical="center" wrapText="1"/>
    </xf>
    <xf numFmtId="0" fontId="59" fillId="2" borderId="1" xfId="0" applyFont="1" applyFill="1" applyBorder="1" applyAlignment="1">
      <alignment vertical="center" wrapText="1"/>
    </xf>
    <xf numFmtId="1" fontId="55" fillId="0" borderId="0" xfId="0" applyNumberFormat="1" applyFont="1" applyAlignment="1">
      <alignment horizontal="center" vertical="top" wrapText="1"/>
    </xf>
    <xf numFmtId="0" fontId="49" fillId="2" borderId="1" xfId="0" applyFont="1" applyFill="1" applyBorder="1" applyAlignment="1">
      <alignment horizontal="center" vertical="center" wrapText="1"/>
    </xf>
    <xf numFmtId="10" fontId="44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2" fontId="20" fillId="4" borderId="1" xfId="0" applyNumberFormat="1" applyFont="1" applyFill="1" applyBorder="1" applyAlignment="1">
      <alignment horizontal="center" vertical="center" wrapText="1"/>
    </xf>
    <xf numFmtId="10" fontId="61" fillId="2" borderId="2" xfId="0" applyNumberFormat="1" applyFont="1" applyFill="1" applyBorder="1" applyAlignment="1">
      <alignment horizontal="center" vertical="center" wrapText="1"/>
    </xf>
    <xf numFmtId="10" fontId="48" fillId="0" borderId="4" xfId="0" applyNumberFormat="1" applyFont="1" applyBorder="1" applyAlignment="1">
      <alignment vertical="top" wrapText="1"/>
    </xf>
    <xf numFmtId="10" fontId="48" fillId="0" borderId="1" xfId="0" applyNumberFormat="1" applyFont="1" applyBorder="1" applyAlignment="1">
      <alignment vertical="top" wrapText="1"/>
    </xf>
    <xf numFmtId="0" fontId="62" fillId="0" borderId="1" xfId="0" applyFont="1" applyBorder="1" applyAlignment="1">
      <alignment horizontal="center" vertical="center" wrapText="1"/>
    </xf>
    <xf numFmtId="0" fontId="44" fillId="0" borderId="0" xfId="0" applyFont="1" applyAlignment="1">
      <alignment vertical="top"/>
    </xf>
    <xf numFmtId="0" fontId="44" fillId="0" borderId="0" xfId="0" applyFont="1" applyAlignment="1">
      <alignment horizontal="left" wrapText="1"/>
    </xf>
    <xf numFmtId="0" fontId="44" fillId="0" borderId="0" xfId="0" applyFont="1"/>
    <xf numFmtId="165" fontId="44" fillId="0" borderId="0" xfId="0" applyNumberFormat="1" applyFont="1"/>
    <xf numFmtId="4" fontId="59" fillId="2" borderId="1" xfId="0" applyNumberFormat="1" applyFont="1" applyFill="1" applyBorder="1" applyAlignment="1">
      <alignment horizontal="left" vertical="center" wrapText="1"/>
    </xf>
    <xf numFmtId="4" fontId="43" fillId="0" borderId="1" xfId="0" applyNumberFormat="1" applyFont="1" applyBorder="1" applyAlignment="1">
      <alignment horizontal="left" vertical="center" wrapText="1"/>
    </xf>
    <xf numFmtId="4" fontId="59" fillId="0" borderId="1" xfId="0" applyNumberFormat="1" applyFont="1" applyBorder="1" applyAlignment="1">
      <alignment horizontal="left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3" fontId="51" fillId="0" borderId="1" xfId="0" applyNumberFormat="1" applyFont="1" applyBorder="1" applyAlignment="1">
      <alignment horizontal="center" vertical="center" wrapText="1"/>
    </xf>
    <xf numFmtId="0" fontId="44" fillId="0" borderId="0" xfId="0" applyFont="1" applyAlignment="1">
      <alignment vertical="center"/>
    </xf>
    <xf numFmtId="0" fontId="44" fillId="0" borderId="1" xfId="0" applyFont="1" applyBorder="1" applyAlignment="1">
      <alignment vertical="center"/>
    </xf>
    <xf numFmtId="0" fontId="44" fillId="0" borderId="1" xfId="0" applyFont="1" applyBorder="1" applyAlignment="1">
      <alignment horizontal="center"/>
    </xf>
    <xf numFmtId="0" fontId="44" fillId="0" borderId="0" xfId="0" applyFont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4" fillId="0" borderId="1" xfId="0" applyFont="1" applyBorder="1"/>
    <xf numFmtId="4" fontId="44" fillId="0" borderId="1" xfId="0" applyNumberFormat="1" applyFont="1" applyBorder="1" applyAlignment="1">
      <alignment vertical="center"/>
    </xf>
    <xf numFmtId="4" fontId="44" fillId="0" borderId="1" xfId="0" applyNumberFormat="1" applyFont="1" applyBorder="1" applyAlignment="1">
      <alignment horizontal="center" vertical="center"/>
    </xf>
    <xf numFmtId="0" fontId="69" fillId="0" borderId="0" xfId="0" applyFont="1" applyAlignment="1">
      <alignment horizontal="right" vertical="top"/>
    </xf>
    <xf numFmtId="0" fontId="69" fillId="0" borderId="9" xfId="0" applyFont="1" applyBorder="1" applyAlignment="1">
      <alignment horizontal="right" vertical="top"/>
    </xf>
    <xf numFmtId="4" fontId="0" fillId="0" borderId="0" xfId="0" applyNumberFormat="1" applyAlignment="1">
      <alignment vertical="center"/>
    </xf>
    <xf numFmtId="4" fontId="0" fillId="0" borderId="0" xfId="0" applyNumberFormat="1" applyAlignment="1">
      <alignment vertical="top"/>
    </xf>
    <xf numFmtId="0" fontId="51" fillId="0" borderId="1" xfId="0" applyFont="1" applyBorder="1" applyAlignment="1">
      <alignment horizontal="justify" vertical="center"/>
    </xf>
    <xf numFmtId="0" fontId="59" fillId="0" borderId="1" xfId="0" applyFont="1" applyBorder="1" applyAlignment="1">
      <alignment vertical="center"/>
    </xf>
    <xf numFmtId="0" fontId="59" fillId="0" borderId="1" xfId="0" applyFont="1" applyBorder="1" applyAlignment="1">
      <alignment vertical="center" wrapText="1"/>
    </xf>
    <xf numFmtId="4" fontId="4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164" fontId="0" fillId="0" borderId="1" xfId="1" applyFont="1" applyBorder="1" applyAlignment="1">
      <alignment vertical="top"/>
    </xf>
    <xf numFmtId="2" fontId="0" fillId="0" borderId="1" xfId="0" applyNumberFormat="1" applyBorder="1" applyAlignment="1">
      <alignment vertical="top"/>
    </xf>
    <xf numFmtId="0" fontId="44" fillId="5" borderId="1" xfId="0" applyFont="1" applyFill="1" applyBorder="1" applyAlignment="1">
      <alignment horizontal="center" vertical="top" wrapText="1"/>
    </xf>
    <xf numFmtId="10" fontId="0" fillId="5" borderId="0" xfId="0" applyNumberFormat="1" applyFill="1" applyAlignment="1">
      <alignment vertical="center"/>
    </xf>
    <xf numFmtId="0" fontId="0" fillId="5" borderId="0" xfId="0" applyFill="1" applyAlignment="1">
      <alignment vertical="top"/>
    </xf>
    <xf numFmtId="10" fontId="0" fillId="5" borderId="0" xfId="0" applyNumberFormat="1" applyFill="1" applyAlignment="1">
      <alignment horizontal="center" vertical="top"/>
    </xf>
    <xf numFmtId="0" fontId="72" fillId="5" borderId="1" xfId="0" applyFont="1" applyFill="1" applyBorder="1" applyAlignment="1">
      <alignment horizontal="center" vertical="center" wrapText="1"/>
    </xf>
    <xf numFmtId="4" fontId="49" fillId="5" borderId="2" xfId="0" applyNumberFormat="1" applyFont="1" applyFill="1" applyBorder="1" applyAlignment="1">
      <alignment horizontal="center" vertical="center" wrapText="1"/>
    </xf>
    <xf numFmtId="0" fontId="49" fillId="5" borderId="2" xfId="0" applyFont="1" applyFill="1" applyBorder="1" applyAlignment="1">
      <alignment horizontal="center" vertical="center" wrapText="1"/>
    </xf>
    <xf numFmtId="1" fontId="49" fillId="5" borderId="1" xfId="0" applyNumberFormat="1" applyFont="1" applyFill="1" applyBorder="1" applyAlignment="1">
      <alignment horizontal="center" vertical="center" wrapText="1"/>
    </xf>
    <xf numFmtId="1" fontId="49" fillId="5" borderId="2" xfId="0" applyNumberFormat="1" applyFont="1" applyFill="1" applyBorder="1" applyAlignment="1">
      <alignment horizontal="center" vertical="center" wrapText="1"/>
    </xf>
    <xf numFmtId="10" fontId="0" fillId="5" borderId="0" xfId="0" applyNumberFormat="1" applyFill="1" applyAlignment="1">
      <alignment horizontal="center" vertical="center"/>
    </xf>
    <xf numFmtId="10" fontId="0" fillId="5" borderId="0" xfId="0" applyNumberFormat="1" applyFill="1" applyAlignment="1">
      <alignment vertical="top"/>
    </xf>
    <xf numFmtId="0" fontId="51" fillId="5" borderId="0" xfId="0" applyFont="1" applyFill="1" applyAlignment="1">
      <alignment wrapText="1"/>
    </xf>
    <xf numFmtId="0" fontId="51" fillId="5" borderId="0" xfId="0" applyFont="1" applyFill="1" applyAlignment="1">
      <alignment horizontal="left" vertical="top" wrapText="1"/>
    </xf>
    <xf numFmtId="0" fontId="69" fillId="5" borderId="0" xfId="0" applyFont="1" applyFill="1" applyAlignment="1">
      <alignment horizontal="right" vertical="top"/>
    </xf>
    <xf numFmtId="0" fontId="45" fillId="5" borderId="0" xfId="0" applyFont="1" applyFill="1" applyAlignment="1">
      <alignment horizontal="left" vertical="top" wrapText="1"/>
    </xf>
    <xf numFmtId="4" fontId="51" fillId="5" borderId="0" xfId="0" applyNumberFormat="1" applyFont="1" applyFill="1" applyAlignment="1">
      <alignment horizontal="center" vertical="center" wrapText="1"/>
    </xf>
    <xf numFmtId="0" fontId="45" fillId="5" borderId="0" xfId="0" applyFont="1" applyFill="1" applyAlignment="1">
      <alignment vertical="top"/>
    </xf>
    <xf numFmtId="0" fontId="74" fillId="5" borderId="0" xfId="0" applyFont="1" applyFill="1" applyAlignment="1">
      <alignment vertical="top"/>
    </xf>
    <xf numFmtId="0" fontId="75" fillId="5" borderId="0" xfId="0" applyFont="1" applyFill="1" applyAlignment="1">
      <alignment horizontal="left" vertical="top" wrapText="1"/>
    </xf>
    <xf numFmtId="1" fontId="0" fillId="5" borderId="0" xfId="0" applyNumberFormat="1" applyFill="1" applyAlignment="1">
      <alignment vertical="top"/>
    </xf>
    <xf numFmtId="0" fontId="57" fillId="5" borderId="0" xfId="0" applyFont="1" applyFill="1" applyAlignment="1">
      <alignment vertical="top"/>
    </xf>
    <xf numFmtId="0" fontId="73" fillId="5" borderId="0" xfId="0" applyFont="1" applyFill="1" applyAlignment="1">
      <alignment vertical="top"/>
    </xf>
    <xf numFmtId="165" fontId="72" fillId="5" borderId="2" xfId="0" applyNumberFormat="1" applyFont="1" applyFill="1" applyBorder="1" applyAlignment="1">
      <alignment horizontal="center" vertical="center" wrapText="1"/>
    </xf>
    <xf numFmtId="0" fontId="76" fillId="5" borderId="0" xfId="0" applyFont="1" applyFill="1" applyAlignment="1">
      <alignment vertical="top"/>
    </xf>
    <xf numFmtId="0" fontId="44" fillId="5" borderId="1" xfId="0" applyFont="1" applyFill="1" applyBorder="1" applyAlignment="1">
      <alignment horizontal="center" vertical="center" wrapText="1"/>
    </xf>
    <xf numFmtId="0" fontId="44" fillId="5" borderId="4" xfId="0" applyFont="1" applyFill="1" applyBorder="1" applyAlignment="1">
      <alignment horizontal="center" vertical="center" wrapText="1"/>
    </xf>
    <xf numFmtId="1" fontId="44" fillId="5" borderId="1" xfId="0" applyNumberFormat="1" applyFont="1" applyFill="1" applyBorder="1" applyAlignment="1">
      <alignment horizontal="center" vertical="center" wrapText="1"/>
    </xf>
    <xf numFmtId="4" fontId="44" fillId="5" borderId="1" xfId="0" applyNumberFormat="1" applyFont="1" applyFill="1" applyBorder="1" applyAlignment="1">
      <alignment horizontal="center" vertical="center" wrapText="1"/>
    </xf>
    <xf numFmtId="4" fontId="44" fillId="5" borderId="5" xfId="0" applyNumberFormat="1" applyFont="1" applyFill="1" applyBorder="1" applyAlignment="1">
      <alignment horizontal="center" vertical="center" wrapText="1"/>
    </xf>
    <xf numFmtId="1" fontId="44" fillId="5" borderId="7" xfId="0" applyNumberFormat="1" applyFont="1" applyFill="1" applyBorder="1" applyAlignment="1">
      <alignment horizontal="center" vertical="center" wrapText="1"/>
    </xf>
    <xf numFmtId="165" fontId="44" fillId="5" borderId="1" xfId="0" applyNumberFormat="1" applyFont="1" applyFill="1" applyBorder="1" applyAlignment="1">
      <alignment horizontal="center" vertical="center" wrapText="1"/>
    </xf>
    <xf numFmtId="4" fontId="76" fillId="5" borderId="1" xfId="0" applyNumberFormat="1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44" fillId="0" borderId="2" xfId="0" applyFont="1" applyBorder="1" applyAlignment="1">
      <alignment horizontal="center" vertical="center"/>
    </xf>
    <xf numFmtId="0" fontId="44" fillId="0" borderId="4" xfId="0" applyFont="1" applyBorder="1" applyAlignment="1">
      <alignment horizontal="center" vertical="center"/>
    </xf>
    <xf numFmtId="14" fontId="76" fillId="5" borderId="0" xfId="0" applyNumberFormat="1" applyFont="1" applyFill="1" applyAlignment="1">
      <alignment horizontal="center" vertical="center"/>
    </xf>
    <xf numFmtId="0" fontId="44" fillId="5" borderId="0" xfId="0" applyFont="1" applyFill="1" applyAlignment="1">
      <alignment horizontal="justify" vertical="top" wrapText="1"/>
    </xf>
    <xf numFmtId="0" fontId="49" fillId="5" borderId="2" xfId="0" applyFont="1" applyFill="1" applyBorder="1" applyAlignment="1">
      <alignment horizontal="center" vertical="center" wrapText="1"/>
    </xf>
    <xf numFmtId="0" fontId="49" fillId="5" borderId="4" xfId="0" applyFont="1" applyFill="1" applyBorder="1" applyAlignment="1">
      <alignment horizontal="center" vertical="center" wrapText="1"/>
    </xf>
    <xf numFmtId="0" fontId="57" fillId="5" borderId="1" xfId="0" applyFont="1" applyFill="1" applyBorder="1" applyAlignment="1">
      <alignment horizontal="center" vertical="center" wrapText="1"/>
    </xf>
    <xf numFmtId="4" fontId="49" fillId="5" borderId="5" xfId="0" applyNumberFormat="1" applyFont="1" applyFill="1" applyBorder="1" applyAlignment="1">
      <alignment horizontal="center" vertical="center" wrapText="1"/>
    </xf>
    <xf numFmtId="4" fontId="49" fillId="5" borderId="6" xfId="0" applyNumberFormat="1" applyFont="1" applyFill="1" applyBorder="1" applyAlignment="1">
      <alignment horizontal="center" vertical="center" wrapText="1"/>
    </xf>
    <xf numFmtId="4" fontId="49" fillId="5" borderId="7" xfId="0" applyNumberFormat="1" applyFont="1" applyFill="1" applyBorder="1" applyAlignment="1">
      <alignment horizontal="center" vertical="center" wrapText="1"/>
    </xf>
    <xf numFmtId="4" fontId="49" fillId="5" borderId="2" xfId="0" applyNumberFormat="1" applyFont="1" applyFill="1" applyBorder="1" applyAlignment="1">
      <alignment horizontal="center" vertical="center" wrapText="1"/>
    </xf>
    <xf numFmtId="4" fontId="49" fillId="5" borderId="4" xfId="0" applyNumberFormat="1" applyFont="1" applyFill="1" applyBorder="1" applyAlignment="1">
      <alignment horizontal="center" vertical="center" wrapText="1"/>
    </xf>
    <xf numFmtId="0" fontId="57" fillId="5" borderId="0" xfId="0" applyFont="1" applyFill="1" applyAlignment="1">
      <alignment horizontal="right" vertical="top"/>
    </xf>
    <xf numFmtId="0" fontId="12" fillId="5" borderId="0" xfId="0" applyFont="1" applyFill="1" applyAlignment="1">
      <alignment horizontal="justify" vertical="top" wrapText="1"/>
    </xf>
    <xf numFmtId="0" fontId="51" fillId="5" borderId="1" xfId="0" applyFont="1" applyFill="1" applyBorder="1" applyAlignment="1">
      <alignment horizontal="center" wrapText="1"/>
    </xf>
    <xf numFmtId="4" fontId="57" fillId="5" borderId="1" xfId="0" applyNumberFormat="1" applyFont="1" applyFill="1" applyBorder="1" applyAlignment="1">
      <alignment horizontal="right" vertical="center" wrapText="1"/>
    </xf>
    <xf numFmtId="4" fontId="57" fillId="5" borderId="4" xfId="0" applyNumberFormat="1" applyFont="1" applyFill="1" applyBorder="1" applyAlignment="1">
      <alignment horizontal="right" vertical="center" wrapText="1"/>
    </xf>
    <xf numFmtId="49" fontId="44" fillId="5" borderId="0" xfId="0" applyNumberFormat="1" applyFont="1" applyFill="1" applyAlignment="1">
      <alignment horizontal="justify" vertical="top" wrapText="1"/>
    </xf>
    <xf numFmtId="0" fontId="51" fillId="5" borderId="0" xfId="0" applyFont="1" applyFill="1" applyAlignment="1">
      <alignment horizontal="left" vertical="top" wrapText="1"/>
    </xf>
    <xf numFmtId="0" fontId="76" fillId="5" borderId="9" xfId="0" applyFont="1" applyFill="1" applyBorder="1" applyAlignment="1">
      <alignment horizontal="center" vertical="center" wrapText="1"/>
    </xf>
    <xf numFmtId="0" fontId="57" fillId="5" borderId="2" xfId="0" applyFont="1" applyFill="1" applyBorder="1" applyAlignment="1">
      <alignment horizontal="center" vertical="center" wrapText="1"/>
    </xf>
    <xf numFmtId="0" fontId="57" fillId="5" borderId="3" xfId="0" applyFont="1" applyFill="1" applyBorder="1" applyAlignment="1">
      <alignment horizontal="center" vertical="center" wrapText="1"/>
    </xf>
    <xf numFmtId="0" fontId="57" fillId="5" borderId="4" xfId="0" applyFont="1" applyFill="1" applyBorder="1" applyAlignment="1">
      <alignment horizontal="center" vertical="center" wrapText="1"/>
    </xf>
    <xf numFmtId="1" fontId="58" fillId="5" borderId="2" xfId="0" applyNumberFormat="1" applyFont="1" applyFill="1" applyBorder="1" applyAlignment="1">
      <alignment horizontal="center" vertical="center" wrapText="1"/>
    </xf>
    <xf numFmtId="1" fontId="58" fillId="5" borderId="4" xfId="0" applyNumberFormat="1" applyFont="1" applyFill="1" applyBorder="1" applyAlignment="1">
      <alignment horizontal="center" vertical="center" wrapText="1"/>
    </xf>
    <xf numFmtId="0" fontId="49" fillId="5" borderId="13" xfId="0" applyFont="1" applyFill="1" applyBorder="1" applyAlignment="1">
      <alignment horizontal="center" vertical="center" wrapText="1"/>
    </xf>
    <xf numFmtId="0" fontId="49" fillId="5" borderId="8" xfId="0" applyFont="1" applyFill="1" applyBorder="1" applyAlignment="1">
      <alignment horizontal="center" vertical="center" wrapText="1"/>
    </xf>
    <xf numFmtId="0" fontId="72" fillId="5" borderId="2" xfId="0" applyFont="1" applyFill="1" applyBorder="1" applyAlignment="1">
      <alignment horizontal="center" vertical="center" wrapText="1"/>
    </xf>
    <xf numFmtId="0" fontId="72" fillId="5" borderId="4" xfId="0" applyFont="1" applyFill="1" applyBorder="1" applyAlignment="1">
      <alignment horizontal="center" vertical="center" wrapText="1"/>
    </xf>
    <xf numFmtId="4" fontId="49" fillId="0" borderId="2" xfId="0" applyNumberFormat="1" applyFont="1" applyBorder="1" applyAlignment="1">
      <alignment horizontal="center" vertical="center" wrapText="1"/>
    </xf>
    <xf numFmtId="4" fontId="49" fillId="0" borderId="4" xfId="0" applyNumberFormat="1" applyFont="1" applyBorder="1" applyAlignment="1">
      <alignment horizontal="center" vertical="center" wrapText="1"/>
    </xf>
    <xf numFmtId="4" fontId="49" fillId="2" borderId="2" xfId="0" applyNumberFormat="1" applyFont="1" applyFill="1" applyBorder="1" applyAlignment="1">
      <alignment horizontal="center" vertical="center" wrapText="1"/>
    </xf>
    <xf numFmtId="4" fontId="49" fillId="2" borderId="4" xfId="0" applyNumberFormat="1" applyFont="1" applyFill="1" applyBorder="1" applyAlignment="1">
      <alignment horizontal="center" vertical="center" wrapText="1"/>
    </xf>
    <xf numFmtId="0" fontId="57" fillId="0" borderId="9" xfId="0" applyFont="1" applyBorder="1" applyAlignment="1">
      <alignment horizontal="center" vertical="center" wrapText="1"/>
    </xf>
    <xf numFmtId="0" fontId="57" fillId="2" borderId="5" xfId="0" applyFont="1" applyFill="1" applyBorder="1" applyAlignment="1">
      <alignment horizontal="center" vertical="center" wrapText="1"/>
    </xf>
    <xf numFmtId="0" fontId="57" fillId="2" borderId="7" xfId="0" applyFont="1" applyFill="1" applyBorder="1" applyAlignment="1">
      <alignment horizontal="center" vertical="center" wrapText="1"/>
    </xf>
    <xf numFmtId="0" fontId="57" fillId="2" borderId="2" xfId="0" applyFont="1" applyFill="1" applyBorder="1" applyAlignment="1">
      <alignment horizontal="center" vertical="center" wrapText="1"/>
    </xf>
    <xf numFmtId="0" fontId="57" fillId="2" borderId="3" xfId="0" applyFont="1" applyFill="1" applyBorder="1" applyAlignment="1">
      <alignment horizontal="center" vertical="center" wrapText="1"/>
    </xf>
    <xf numFmtId="0" fontId="57" fillId="2" borderId="4" xfId="0" applyFont="1" applyFill="1" applyBorder="1" applyAlignment="1">
      <alignment horizontal="center" vertical="center" wrapText="1"/>
    </xf>
    <xf numFmtId="1" fontId="58" fillId="0" borderId="2" xfId="0" applyNumberFormat="1" applyFont="1" applyBorder="1" applyAlignment="1">
      <alignment horizontal="center" vertical="center" wrapText="1"/>
    </xf>
    <xf numFmtId="1" fontId="58" fillId="0" borderId="3" xfId="0" applyNumberFormat="1" applyFont="1" applyBorder="1" applyAlignment="1">
      <alignment horizontal="center" vertical="center" wrapText="1"/>
    </xf>
    <xf numFmtId="0" fontId="49" fillId="2" borderId="2" xfId="0" applyFont="1" applyFill="1" applyBorder="1" applyAlignment="1">
      <alignment horizontal="center" vertical="center" wrapText="1"/>
    </xf>
    <xf numFmtId="0" fontId="49" fillId="2" borderId="10" xfId="0" applyFont="1" applyFill="1" applyBorder="1" applyAlignment="1">
      <alignment horizontal="center" vertical="center" wrapText="1"/>
    </xf>
    <xf numFmtId="0" fontId="49" fillId="2" borderId="5" xfId="0" applyFont="1" applyFill="1" applyBorder="1" applyAlignment="1">
      <alignment horizontal="center" vertical="center" wrapText="1"/>
    </xf>
    <xf numFmtId="0" fontId="49" fillId="2" borderId="6" xfId="0" applyFont="1" applyFill="1" applyBorder="1" applyAlignment="1">
      <alignment horizontal="center" vertical="center" wrapText="1"/>
    </xf>
    <xf numFmtId="0" fontId="49" fillId="2" borderId="7" xfId="0" applyFont="1" applyFill="1" applyBorder="1" applyAlignment="1">
      <alignment horizontal="center" vertical="center" wrapText="1"/>
    </xf>
    <xf numFmtId="0" fontId="49" fillId="2" borderId="4" xfId="0" applyFont="1" applyFill="1" applyBorder="1" applyAlignment="1">
      <alignment horizontal="center" vertical="center" wrapText="1"/>
    </xf>
    <xf numFmtId="0" fontId="64" fillId="2" borderId="2" xfId="0" applyFont="1" applyFill="1" applyBorder="1" applyAlignment="1">
      <alignment horizontal="center" wrapText="1"/>
    </xf>
    <xf numFmtId="0" fontId="64" fillId="2" borderId="4" xfId="0" applyFont="1" applyFill="1" applyBorder="1" applyAlignment="1">
      <alignment horizontal="center" wrapText="1"/>
    </xf>
    <xf numFmtId="0" fontId="59" fillId="2" borderId="1" xfId="0" applyFont="1" applyFill="1" applyBorder="1" applyAlignment="1">
      <alignment horizontal="center" vertical="center" wrapText="1"/>
    </xf>
    <xf numFmtId="0" fontId="57" fillId="2" borderId="1" xfId="0" applyFont="1" applyFill="1" applyBorder="1" applyAlignment="1">
      <alignment horizontal="center" vertical="center" wrapText="1"/>
    </xf>
    <xf numFmtId="4" fontId="49" fillId="0" borderId="5" xfId="0" applyNumberFormat="1" applyFont="1" applyBorder="1" applyAlignment="1">
      <alignment horizontal="center" vertical="center" wrapText="1"/>
    </xf>
    <xf numFmtId="4" fontId="49" fillId="0" borderId="6" xfId="0" applyNumberFormat="1" applyFont="1" applyBorder="1" applyAlignment="1">
      <alignment horizontal="center" vertical="center" wrapText="1"/>
    </xf>
    <xf numFmtId="4" fontId="49" fillId="0" borderId="7" xfId="0" applyNumberFormat="1" applyFont="1" applyBorder="1" applyAlignment="1">
      <alignment horizontal="center" vertical="center" wrapText="1"/>
    </xf>
    <xf numFmtId="0" fontId="44" fillId="2" borderId="1" xfId="0" applyFont="1" applyFill="1" applyBorder="1" applyAlignment="1">
      <alignment horizontal="center" vertical="center" wrapText="1"/>
    </xf>
    <xf numFmtId="0" fontId="69" fillId="0" borderId="0" xfId="0" applyFont="1" applyAlignment="1">
      <alignment horizontal="left" vertical="top"/>
    </xf>
    <xf numFmtId="0" fontId="51" fillId="0" borderId="8" xfId="0" applyFont="1" applyBorder="1" applyAlignment="1">
      <alignment horizontal="justify" wrapText="1"/>
    </xf>
    <xf numFmtId="0" fontId="51" fillId="0" borderId="0" xfId="0" applyFont="1" applyAlignment="1">
      <alignment horizontal="justify" wrapText="1"/>
    </xf>
    <xf numFmtId="4" fontId="57" fillId="0" borderId="5" xfId="0" applyNumberFormat="1" applyFont="1" applyBorder="1" applyAlignment="1">
      <alignment horizontal="right" vertical="center" wrapText="1"/>
    </xf>
    <xf numFmtId="4" fontId="57" fillId="0" borderId="6" xfId="0" applyNumberFormat="1" applyFont="1" applyBorder="1" applyAlignment="1">
      <alignment horizontal="right" vertical="center" wrapText="1"/>
    </xf>
    <xf numFmtId="4" fontId="57" fillId="0" borderId="7" xfId="0" applyNumberFormat="1" applyFont="1" applyBorder="1" applyAlignment="1">
      <alignment horizontal="right" vertical="center" wrapText="1"/>
    </xf>
    <xf numFmtId="49" fontId="44" fillId="0" borderId="8" xfId="0" applyNumberFormat="1" applyFont="1" applyBorder="1" applyAlignment="1">
      <alignment horizontal="justify" vertical="top" wrapText="1"/>
    </xf>
    <xf numFmtId="0" fontId="51" fillId="0" borderId="0" xfId="0" applyFont="1" applyAlignment="1">
      <alignment horizontal="left" vertical="top" wrapText="1"/>
    </xf>
    <xf numFmtId="0" fontId="44" fillId="0" borderId="0" xfId="0" applyFont="1" applyAlignment="1">
      <alignment horizontal="justify" vertical="top" wrapText="1"/>
    </xf>
    <xf numFmtId="0" fontId="68" fillId="0" borderId="0" xfId="0" applyFont="1" applyAlignment="1">
      <alignment horizontal="justify" vertical="top" wrapText="1"/>
    </xf>
    <xf numFmtId="10" fontId="66" fillId="0" borderId="10" xfId="0" applyNumberFormat="1" applyFont="1" applyBorder="1" applyAlignment="1">
      <alignment horizontal="center" vertical="top"/>
    </xf>
    <xf numFmtId="10" fontId="48" fillId="0" borderId="2" xfId="0" applyNumberFormat="1" applyFont="1" applyBorder="1" applyAlignment="1">
      <alignment horizontal="left" vertical="top" wrapText="1"/>
    </xf>
    <xf numFmtId="10" fontId="48" fillId="0" borderId="3" xfId="0" applyNumberFormat="1" applyFont="1" applyBorder="1" applyAlignment="1">
      <alignment horizontal="left" vertical="top" wrapText="1"/>
    </xf>
    <xf numFmtId="10" fontId="48" fillId="0" borderId="4" xfId="0" applyNumberFormat="1" applyFont="1" applyBorder="1" applyAlignment="1">
      <alignment horizontal="left" vertical="top" wrapText="1"/>
    </xf>
    <xf numFmtId="49" fontId="44" fillId="0" borderId="8" xfId="0" applyNumberFormat="1" applyFont="1" applyBorder="1" applyAlignment="1">
      <alignment horizontal="left" vertical="top" wrapText="1"/>
    </xf>
    <xf numFmtId="0" fontId="49" fillId="2" borderId="1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left" vertical="top" wrapText="1"/>
    </xf>
    <xf numFmtId="4" fontId="65" fillId="0" borderId="0" xfId="0" applyNumberFormat="1" applyFont="1" applyAlignment="1">
      <alignment horizontal="left" vertical="top" wrapText="1"/>
    </xf>
    <xf numFmtId="0" fontId="51" fillId="0" borderId="8" xfId="0" applyFont="1" applyBorder="1" applyAlignment="1">
      <alignment horizontal="justify" vertical="top" wrapText="1"/>
    </xf>
    <xf numFmtId="0" fontId="51" fillId="0" borderId="0" xfId="0" applyFont="1" applyAlignment="1">
      <alignment horizontal="justify" vertical="top" wrapText="1"/>
    </xf>
    <xf numFmtId="4" fontId="57" fillId="0" borderId="1" xfId="0" applyNumberFormat="1" applyFont="1" applyBorder="1" applyAlignment="1">
      <alignment horizontal="center" vertical="center" wrapText="1"/>
    </xf>
    <xf numFmtId="0" fontId="5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6" fillId="0" borderId="0" xfId="0" applyFont="1" applyAlignment="1">
      <alignment horizontal="left" vertical="center" wrapText="1"/>
    </xf>
    <xf numFmtId="0" fontId="48" fillId="0" borderId="0" xfId="0" applyFont="1" applyAlignment="1">
      <alignment horizontal="left" vertical="center"/>
    </xf>
    <xf numFmtId="0" fontId="45" fillId="0" borderId="0" xfId="0" applyFont="1" applyAlignment="1">
      <alignment horizontal="center" vertical="center" wrapText="1"/>
    </xf>
    <xf numFmtId="0" fontId="63" fillId="0" borderId="8" xfId="0" applyFont="1" applyBorder="1" applyAlignment="1">
      <alignment horizontal="center" vertical="center" wrapText="1"/>
    </xf>
    <xf numFmtId="0" fontId="46" fillId="2" borderId="5" xfId="0" applyFont="1" applyFill="1" applyBorder="1" applyAlignment="1">
      <alignment horizontal="left" vertical="center" wrapText="1"/>
    </xf>
    <xf numFmtId="0" fontId="46" fillId="2" borderId="7" xfId="0" applyFont="1" applyFill="1" applyBorder="1" applyAlignment="1">
      <alignment horizontal="left" vertical="center" wrapText="1"/>
    </xf>
    <xf numFmtId="0" fontId="48" fillId="0" borderId="0" xfId="0" applyFont="1" applyAlignment="1">
      <alignment vertical="center"/>
    </xf>
    <xf numFmtId="0" fontId="51" fillId="0" borderId="8" xfId="0" applyFont="1" applyBorder="1" applyAlignment="1">
      <alignment horizontal="center" vertical="top" wrapText="1"/>
    </xf>
    <xf numFmtId="0" fontId="51" fillId="0" borderId="0" xfId="0" applyFont="1" applyAlignment="1">
      <alignment horizontal="center" vertical="top" wrapText="1"/>
    </xf>
    <xf numFmtId="0" fontId="67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center" wrapText="1"/>
    </xf>
    <xf numFmtId="0" fontId="46" fillId="0" borderId="9" xfId="0" applyFont="1" applyBorder="1" applyAlignment="1">
      <alignment horizontal="left" vertical="center" wrapText="1"/>
    </xf>
    <xf numFmtId="0" fontId="51" fillId="0" borderId="11" xfId="0" applyFont="1" applyBorder="1" applyAlignment="1">
      <alignment horizontal="justify" wrapText="1"/>
    </xf>
    <xf numFmtId="0" fontId="67" fillId="0" borderId="8" xfId="0" applyFont="1" applyBorder="1" applyAlignment="1">
      <alignment horizontal="center" vertical="top" wrapText="1"/>
    </xf>
    <xf numFmtId="1" fontId="58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63" fillId="0" borderId="6" xfId="0" applyFont="1" applyBorder="1" applyAlignment="1">
      <alignment horizontal="center" vertical="top" wrapText="1"/>
    </xf>
    <xf numFmtId="0" fontId="46" fillId="2" borderId="2" xfId="0" applyFont="1" applyFill="1" applyBorder="1" applyAlignment="1">
      <alignment horizontal="left" vertical="center" wrapText="1"/>
    </xf>
    <xf numFmtId="0" fontId="46" fillId="2" borderId="3" xfId="0" applyFont="1" applyFill="1" applyBorder="1" applyAlignment="1">
      <alignment horizontal="left" vertical="center" wrapText="1"/>
    </xf>
    <xf numFmtId="0" fontId="46" fillId="2" borderId="4" xfId="0" applyFont="1" applyFill="1" applyBorder="1" applyAlignment="1">
      <alignment horizontal="left" vertical="center" wrapText="1"/>
    </xf>
    <xf numFmtId="0" fontId="60" fillId="2" borderId="1" xfId="0" applyFont="1" applyFill="1" applyBorder="1" applyAlignment="1">
      <alignment horizontal="center" vertical="center" wrapText="1"/>
    </xf>
    <xf numFmtId="0" fontId="48" fillId="0" borderId="0" xfId="0" applyFont="1" applyAlignment="1">
      <alignment horizontal="left" vertical="top" wrapText="1"/>
    </xf>
    <xf numFmtId="0" fontId="51" fillId="0" borderId="11" xfId="0" applyFont="1" applyBorder="1" applyAlignment="1">
      <alignment horizontal="justify" vertical="top" wrapText="1"/>
    </xf>
    <xf numFmtId="0" fontId="51" fillId="0" borderId="12" xfId="0" applyFont="1" applyBorder="1" applyAlignment="1">
      <alignment horizontal="justify" vertical="top" wrapText="1"/>
    </xf>
    <xf numFmtId="49" fontId="44" fillId="0" borderId="0" xfId="0" applyNumberFormat="1" applyFont="1" applyAlignment="1">
      <alignment horizontal="justify" vertical="top" wrapText="1"/>
    </xf>
    <xf numFmtId="166" fontId="44" fillId="0" borderId="6" xfId="0" applyNumberFormat="1" applyFont="1" applyBorder="1" applyAlignment="1">
      <alignment horizontal="center" vertical="center" wrapText="1"/>
    </xf>
    <xf numFmtId="166" fontId="44" fillId="0" borderId="7" xfId="0" applyNumberFormat="1" applyFont="1" applyBorder="1" applyAlignment="1">
      <alignment horizontal="center" vertical="center" wrapText="1"/>
    </xf>
    <xf numFmtId="0" fontId="57" fillId="0" borderId="1" xfId="0" applyFont="1" applyBorder="1" applyAlignment="1">
      <alignment horizontal="right" vertical="center" wrapText="1"/>
    </xf>
    <xf numFmtId="1" fontId="48" fillId="0" borderId="0" xfId="0" applyNumberFormat="1" applyFont="1" applyAlignment="1">
      <alignment horizontal="right"/>
    </xf>
    <xf numFmtId="4" fontId="57" fillId="0" borderId="1" xfId="0" applyNumberFormat="1" applyFont="1" applyBorder="1" applyAlignment="1">
      <alignment horizontal="right" vertical="center" wrapText="1"/>
    </xf>
    <xf numFmtId="4" fontId="44" fillId="0" borderId="6" xfId="0" applyNumberFormat="1" applyFont="1" applyBorder="1" applyAlignment="1">
      <alignment horizontal="center" vertical="center" wrapText="1"/>
    </xf>
    <xf numFmtId="4" fontId="44" fillId="0" borderId="7" xfId="0" applyNumberFormat="1" applyFont="1" applyBorder="1" applyAlignment="1">
      <alignment horizontal="center" vertical="center" wrapText="1"/>
    </xf>
    <xf numFmtId="0" fontId="57" fillId="2" borderId="6" xfId="0" applyFont="1" applyFill="1" applyBorder="1" applyAlignment="1">
      <alignment horizontal="center" vertical="center" wrapText="1"/>
    </xf>
    <xf numFmtId="4" fontId="44" fillId="0" borderId="1" xfId="0" applyNumberFormat="1" applyFont="1" applyBorder="1" applyAlignment="1">
      <alignment horizontal="center" vertical="center" wrapText="1"/>
    </xf>
  </cellXfs>
  <cellStyles count="4">
    <cellStyle name="Обычный" xfId="0" builtinId="0"/>
    <cellStyle name="Обычный 2 2 2" xfId="2" xr:uid="{00000000-0005-0000-0000-000001000000}"/>
    <cellStyle name="Финансовый" xfId="1" builtinId="3"/>
    <cellStyle name="Финансовый 2" xfId="3" xr:uid="{00000000-0005-0000-0000-000003000000}"/>
  </cellStyles>
  <dxfs count="1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4" Type="http://schemas.openxmlformats.org/officeDocument/2006/relationships/image" Target="../media/image2.w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4" Type="http://schemas.openxmlformats.org/officeDocument/2006/relationships/image" Target="../media/image2.w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114300</xdr:colOff>
      <xdr:row>2</xdr:row>
      <xdr:rowOff>295275</xdr:rowOff>
    </xdr:from>
    <xdr:to>
      <xdr:col>11</xdr:col>
      <xdr:colOff>561975</xdr:colOff>
      <xdr:row>2</xdr:row>
      <xdr:rowOff>295275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525000" y="15621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115599</xdr:colOff>
      <xdr:row>2</xdr:row>
      <xdr:rowOff>239827</xdr:rowOff>
    </xdr:from>
    <xdr:to>
      <xdr:col>11</xdr:col>
      <xdr:colOff>640451</xdr:colOff>
      <xdr:row>2</xdr:row>
      <xdr:rowOff>563677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274253" y="1497615"/>
          <a:ext cx="524852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1009650</xdr:colOff>
      <xdr:row>1</xdr:row>
      <xdr:rowOff>28575</xdr:rowOff>
    </xdr:from>
    <xdr:to>
      <xdr:col>10</xdr:col>
      <xdr:colOff>1018336</xdr:colOff>
      <xdr:row>1</xdr:row>
      <xdr:rowOff>190500</xdr:rowOff>
    </xdr:to>
    <xdr:pic>
      <xdr:nvPicPr>
        <xdr:cNvPr id="4" name="Рисунок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10700" y="447675"/>
          <a:ext cx="9523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268653</xdr:colOff>
      <xdr:row>8</xdr:row>
      <xdr:rowOff>439433</xdr:rowOff>
    </xdr:from>
    <xdr:to>
      <xdr:col>14</xdr:col>
      <xdr:colOff>97692</xdr:colOff>
      <xdr:row>13</xdr:row>
      <xdr:rowOff>85483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2443B819-1AE4-17E5-C7CD-4931A01E35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850" t="59487" r="23847" b="31515"/>
        <a:stretch>
          <a:fillRect/>
        </a:stretch>
      </xdr:blipFill>
      <xdr:spPr bwMode="auto">
        <a:xfrm>
          <a:off x="10147788" y="5458375"/>
          <a:ext cx="1575289" cy="94047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219075</xdr:colOff>
      <xdr:row>0</xdr:row>
      <xdr:rowOff>0</xdr:rowOff>
    </xdr:from>
    <xdr:to>
      <xdr:col>21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66862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2</xdr:row>
      <xdr:rowOff>295275</xdr:rowOff>
    </xdr:from>
    <xdr:to>
      <xdr:col>16</xdr:col>
      <xdr:colOff>561975</xdr:colOff>
      <xdr:row>2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1877675" y="11430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28575</xdr:colOff>
      <xdr:row>2</xdr:row>
      <xdr:rowOff>419100</xdr:rowOff>
    </xdr:from>
    <xdr:to>
      <xdr:col>20</xdr:col>
      <xdr:colOff>590550</xdr:colOff>
      <xdr:row>2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35150" y="12668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</xdr:row>
      <xdr:rowOff>638175</xdr:rowOff>
    </xdr:from>
    <xdr:to>
      <xdr:col>21</xdr:col>
      <xdr:colOff>704850</xdr:colOff>
      <xdr:row>2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16225" y="14859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3954125" y="22098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3954125" y="22098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85725</xdr:colOff>
      <xdr:row>2</xdr:row>
      <xdr:rowOff>285750</xdr:rowOff>
    </xdr:from>
    <xdr:to>
      <xdr:col>16</xdr:col>
      <xdr:colOff>609600</xdr:colOff>
      <xdr:row>2</xdr:row>
      <xdr:rowOff>609600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1849100" y="11334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19050</xdr:colOff>
      <xdr:row>2</xdr:row>
      <xdr:rowOff>628650</xdr:rowOff>
    </xdr:from>
    <xdr:to>
      <xdr:col>20</xdr:col>
      <xdr:colOff>857250</xdr:colOff>
      <xdr:row>2</xdr:row>
      <xdr:rowOff>1009650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25625" y="1476375"/>
          <a:ext cx="8382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57150</xdr:colOff>
      <xdr:row>2</xdr:row>
      <xdr:rowOff>828675</xdr:rowOff>
    </xdr:from>
    <xdr:to>
      <xdr:col>21</xdr:col>
      <xdr:colOff>695325</xdr:colOff>
      <xdr:row>2</xdr:row>
      <xdr:rowOff>1095375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06700" y="167640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304800</xdr:colOff>
      <xdr:row>3</xdr:row>
      <xdr:rowOff>9525</xdr:rowOff>
    </xdr:from>
    <xdr:to>
      <xdr:col>19</xdr:col>
      <xdr:colOff>571500</xdr:colOff>
      <xdr:row>3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039850" y="19907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1009650</xdr:colOff>
      <xdr:row>1</xdr:row>
      <xdr:rowOff>28575</xdr:rowOff>
    </xdr:from>
    <xdr:to>
      <xdr:col>16</xdr:col>
      <xdr:colOff>9525</xdr:colOff>
      <xdr:row>1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63375" y="34290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0</xdr:row>
      <xdr:rowOff>247650</xdr:rowOff>
    </xdr:from>
    <xdr:to>
      <xdr:col>15</xdr:col>
      <xdr:colOff>561975</xdr:colOff>
      <xdr:row>1</xdr:row>
      <xdr:rowOff>276225</xdr:rowOff>
    </xdr:to>
    <xdr:pic>
      <xdr:nvPicPr>
        <xdr:cNvPr id="13" name="Рисунок 5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2825" y="247650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219075</xdr:colOff>
      <xdr:row>0</xdr:row>
      <xdr:rowOff>0</xdr:rowOff>
    </xdr:from>
    <xdr:to>
      <xdr:col>23</xdr:col>
      <xdr:colOff>485775</xdr:colOff>
      <xdr:row>0</xdr:row>
      <xdr:rowOff>0</xdr:rowOff>
    </xdr:to>
    <xdr:pic>
      <xdr:nvPicPr>
        <xdr:cNvPr id="11264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00B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7257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2</xdr:row>
      <xdr:rowOff>295275</xdr:rowOff>
    </xdr:from>
    <xdr:to>
      <xdr:col>16</xdr:col>
      <xdr:colOff>561975</xdr:colOff>
      <xdr:row>2</xdr:row>
      <xdr:rowOff>295275</xdr:rowOff>
    </xdr:to>
    <xdr:pic>
      <xdr:nvPicPr>
        <xdr:cNvPr id="11264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01B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582275" y="11049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28575</xdr:colOff>
      <xdr:row>2</xdr:row>
      <xdr:rowOff>428625</xdr:rowOff>
    </xdr:from>
    <xdr:to>
      <xdr:col>22</xdr:col>
      <xdr:colOff>590550</xdr:colOff>
      <xdr:row>2</xdr:row>
      <xdr:rowOff>428625</xdr:rowOff>
    </xdr:to>
    <xdr:pic>
      <xdr:nvPicPr>
        <xdr:cNvPr id="112642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02B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92300" y="12382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2</xdr:row>
      <xdr:rowOff>638175</xdr:rowOff>
    </xdr:from>
    <xdr:to>
      <xdr:col>23</xdr:col>
      <xdr:colOff>704850</xdr:colOff>
      <xdr:row>2</xdr:row>
      <xdr:rowOff>638175</xdr:rowOff>
    </xdr:to>
    <xdr:pic>
      <xdr:nvPicPr>
        <xdr:cNvPr id="112643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03B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73375" y="14478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219075</xdr:colOff>
      <xdr:row>3</xdr:row>
      <xdr:rowOff>228600</xdr:rowOff>
    </xdr:from>
    <xdr:to>
      <xdr:col>21</xdr:col>
      <xdr:colOff>485775</xdr:colOff>
      <xdr:row>3</xdr:row>
      <xdr:rowOff>228600</xdr:rowOff>
    </xdr:to>
    <xdr:pic>
      <xdr:nvPicPr>
        <xdr:cNvPr id="11264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04B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011275" y="22193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219075</xdr:colOff>
      <xdr:row>3</xdr:row>
      <xdr:rowOff>228600</xdr:rowOff>
    </xdr:from>
    <xdr:to>
      <xdr:col>21</xdr:col>
      <xdr:colOff>485775</xdr:colOff>
      <xdr:row>3</xdr:row>
      <xdr:rowOff>228600</xdr:rowOff>
    </xdr:to>
    <xdr:pic>
      <xdr:nvPicPr>
        <xdr:cNvPr id="11264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05B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011275" y="22193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85725</xdr:colOff>
      <xdr:row>2</xdr:row>
      <xdr:rowOff>285750</xdr:rowOff>
    </xdr:from>
    <xdr:to>
      <xdr:col>16</xdr:col>
      <xdr:colOff>609600</xdr:colOff>
      <xdr:row>2</xdr:row>
      <xdr:rowOff>600075</xdr:rowOff>
    </xdr:to>
    <xdr:pic>
      <xdr:nvPicPr>
        <xdr:cNvPr id="11264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06B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553700" y="1095375"/>
          <a:ext cx="5238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</xdr:row>
      <xdr:rowOff>638175</xdr:rowOff>
    </xdr:from>
    <xdr:to>
      <xdr:col>22</xdr:col>
      <xdr:colOff>876300</xdr:colOff>
      <xdr:row>2</xdr:row>
      <xdr:rowOff>1000125</xdr:rowOff>
    </xdr:to>
    <xdr:pic>
      <xdr:nvPicPr>
        <xdr:cNvPr id="112647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07B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1825" y="1447800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38100</xdr:colOff>
      <xdr:row>2</xdr:row>
      <xdr:rowOff>885825</xdr:rowOff>
    </xdr:from>
    <xdr:to>
      <xdr:col>23</xdr:col>
      <xdr:colOff>676275</xdr:colOff>
      <xdr:row>2</xdr:row>
      <xdr:rowOff>1152525</xdr:rowOff>
    </xdr:to>
    <xdr:pic>
      <xdr:nvPicPr>
        <xdr:cNvPr id="112648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08B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44800" y="169545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314325</xdr:colOff>
      <xdr:row>3</xdr:row>
      <xdr:rowOff>47625</xdr:rowOff>
    </xdr:from>
    <xdr:to>
      <xdr:col>21</xdr:col>
      <xdr:colOff>581025</xdr:colOff>
      <xdr:row>3</xdr:row>
      <xdr:rowOff>247650</xdr:rowOff>
    </xdr:to>
    <xdr:pic>
      <xdr:nvPicPr>
        <xdr:cNvPr id="11264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09B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106525" y="203835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1009650</xdr:colOff>
      <xdr:row>1</xdr:row>
      <xdr:rowOff>28575</xdr:rowOff>
    </xdr:from>
    <xdr:to>
      <xdr:col>16</xdr:col>
      <xdr:colOff>9525</xdr:colOff>
      <xdr:row>1</xdr:row>
      <xdr:rowOff>190500</xdr:rowOff>
    </xdr:to>
    <xdr:pic>
      <xdr:nvPicPr>
        <xdr:cNvPr id="112650" name="Рисунок 5">
          <a:extLst>
            <a:ext uri="{FF2B5EF4-FFF2-40B4-BE49-F238E27FC236}">
              <a16:creationId xmlns:a16="http://schemas.microsoft.com/office/drawing/2014/main" id="{00000000-0008-0000-0300-00000AB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67975" y="34290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171450</xdr:colOff>
      <xdr:row>0</xdr:row>
      <xdr:rowOff>219075</xdr:rowOff>
    </xdr:from>
    <xdr:to>
      <xdr:col>15</xdr:col>
      <xdr:colOff>619125</xdr:colOff>
      <xdr:row>1</xdr:row>
      <xdr:rowOff>247650</xdr:rowOff>
    </xdr:to>
    <xdr:pic>
      <xdr:nvPicPr>
        <xdr:cNvPr id="112651" name="Рисунок 5">
          <a:extLst>
            <a:ext uri="{FF2B5EF4-FFF2-40B4-BE49-F238E27FC236}">
              <a16:creationId xmlns:a16="http://schemas.microsoft.com/office/drawing/2014/main" id="{00000000-0008-0000-0300-00000BB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219075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</xdr:col>
      <xdr:colOff>700895</xdr:colOff>
      <xdr:row>16</xdr:row>
      <xdr:rowOff>66676</xdr:rowOff>
    </xdr:from>
    <xdr:to>
      <xdr:col>27</xdr:col>
      <xdr:colOff>720077</xdr:colOff>
      <xdr:row>16</xdr:row>
      <xdr:rowOff>309186</xdr:rowOff>
    </xdr:to>
    <xdr:sp macro="" textlink="">
      <xdr:nvSpPr>
        <xdr:cNvPr id="2" name="Стрелка влево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6897350" y="5734051"/>
          <a:ext cx="2057400" cy="245744"/>
        </a:xfrm>
        <a:prstGeom prst="lef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704850</xdr:colOff>
      <xdr:row>7</xdr:row>
      <xdr:rowOff>666750</xdr:rowOff>
    </xdr:from>
    <xdr:to>
      <xdr:col>16</xdr:col>
      <xdr:colOff>809625</xdr:colOff>
      <xdr:row>7</xdr:row>
      <xdr:rowOff>1095375</xdr:rowOff>
    </xdr:to>
    <xdr:pic>
      <xdr:nvPicPr>
        <xdr:cNvPr id="113664" name="Picture 21" descr="C:\Temp\KClipboardExport\sssqsznq.gif">
          <a:extLst>
            <a:ext uri="{FF2B5EF4-FFF2-40B4-BE49-F238E27FC236}">
              <a16:creationId xmlns:a16="http://schemas.microsoft.com/office/drawing/2014/main" id="{00000000-0008-0000-0400-000000B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25150" y="31242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66675</xdr:colOff>
      <xdr:row>7</xdr:row>
      <xdr:rowOff>895350</xdr:rowOff>
    </xdr:from>
    <xdr:to>
      <xdr:col>17</xdr:col>
      <xdr:colOff>704850</xdr:colOff>
      <xdr:row>7</xdr:row>
      <xdr:rowOff>1219200</xdr:rowOff>
    </xdr:to>
    <xdr:pic>
      <xdr:nvPicPr>
        <xdr:cNvPr id="113665" name="Picture 19" descr="C:\Temp\KClipboardExport\8c4wnzhy.gif">
          <a:extLst>
            <a:ext uri="{FF2B5EF4-FFF2-40B4-BE49-F238E27FC236}">
              <a16:creationId xmlns:a16="http://schemas.microsoft.com/office/drawing/2014/main" id="{00000000-0008-0000-0400-000001B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96700" y="33528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247650</xdr:colOff>
      <xdr:row>8</xdr:row>
      <xdr:rowOff>19050</xdr:rowOff>
    </xdr:from>
    <xdr:to>
      <xdr:col>15</xdr:col>
      <xdr:colOff>514350</xdr:colOff>
      <xdr:row>8</xdr:row>
      <xdr:rowOff>285750</xdr:rowOff>
    </xdr:to>
    <xdr:pic>
      <xdr:nvPicPr>
        <xdr:cNvPr id="11366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400-000002B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267950" y="399097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7</xdr:row>
      <xdr:rowOff>133350</xdr:rowOff>
    </xdr:from>
    <xdr:to>
      <xdr:col>18</xdr:col>
      <xdr:colOff>847725</xdr:colOff>
      <xdr:row>7</xdr:row>
      <xdr:rowOff>485775</xdr:rowOff>
    </xdr:to>
    <xdr:pic>
      <xdr:nvPicPr>
        <xdr:cNvPr id="113667" name="Picture 1" descr="C:\Temp\KClipboardExport\7d4qbwfz.gif">
          <a:extLst>
            <a:ext uri="{FF2B5EF4-FFF2-40B4-BE49-F238E27FC236}">
              <a16:creationId xmlns:a16="http://schemas.microsoft.com/office/drawing/2014/main" id="{00000000-0008-0000-0400-000003B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2449175" y="2590800"/>
          <a:ext cx="7810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304800</xdr:colOff>
      <xdr:row>17</xdr:row>
      <xdr:rowOff>9525</xdr:rowOff>
    </xdr:from>
    <xdr:to>
      <xdr:col>17</xdr:col>
      <xdr:colOff>295275</xdr:colOff>
      <xdr:row>17</xdr:row>
      <xdr:rowOff>333375</xdr:rowOff>
    </xdr:to>
    <xdr:pic>
      <xdr:nvPicPr>
        <xdr:cNvPr id="113668" name="Picture 1" descr="C:\Temp\KClipboardExport\7d4qbwfz.gif">
          <a:extLst>
            <a:ext uri="{FF2B5EF4-FFF2-40B4-BE49-F238E27FC236}">
              <a16:creationId xmlns:a16="http://schemas.microsoft.com/office/drawing/2014/main" id="{00000000-0008-0000-0400-000004B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11058525" y="57435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95250</xdr:colOff>
      <xdr:row>6</xdr:row>
      <xdr:rowOff>219075</xdr:rowOff>
    </xdr:from>
    <xdr:to>
      <xdr:col>18</xdr:col>
      <xdr:colOff>552450</xdr:colOff>
      <xdr:row>6</xdr:row>
      <xdr:rowOff>476250</xdr:rowOff>
    </xdr:to>
    <xdr:pic>
      <xdr:nvPicPr>
        <xdr:cNvPr id="113669" name="Picture 1" descr="C:\Temp\KClipboardExport\7d4qbwfz.gif">
          <a:extLst>
            <a:ext uri="{FF2B5EF4-FFF2-40B4-BE49-F238E27FC236}">
              <a16:creationId xmlns:a16="http://schemas.microsoft.com/office/drawing/2014/main" id="{00000000-0008-0000-0400-000005B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2477750" y="19907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85725</xdr:colOff>
      <xdr:row>6</xdr:row>
      <xdr:rowOff>323850</xdr:rowOff>
    </xdr:from>
    <xdr:to>
      <xdr:col>20</xdr:col>
      <xdr:colOff>542925</xdr:colOff>
      <xdr:row>6</xdr:row>
      <xdr:rowOff>581025</xdr:rowOff>
    </xdr:to>
    <xdr:pic>
      <xdr:nvPicPr>
        <xdr:cNvPr id="113670" name="Picture 1" descr="C:\Temp\KClipboardExport\7d4qbwfz.gif">
          <a:extLst>
            <a:ext uri="{FF2B5EF4-FFF2-40B4-BE49-F238E27FC236}">
              <a16:creationId xmlns:a16="http://schemas.microsoft.com/office/drawing/2014/main" id="{00000000-0008-0000-0400-000006B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4182725" y="209550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114300</xdr:colOff>
      <xdr:row>7</xdr:row>
      <xdr:rowOff>571500</xdr:rowOff>
    </xdr:from>
    <xdr:to>
      <xdr:col>12</xdr:col>
      <xdr:colOff>495300</xdr:colOff>
      <xdr:row>7</xdr:row>
      <xdr:rowOff>857250</xdr:rowOff>
    </xdr:to>
    <xdr:pic>
      <xdr:nvPicPr>
        <xdr:cNvPr id="11367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400-000007B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420100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1000125</xdr:colOff>
      <xdr:row>5</xdr:row>
      <xdr:rowOff>66675</xdr:rowOff>
    </xdr:from>
    <xdr:to>
      <xdr:col>9</xdr:col>
      <xdr:colOff>1543050</xdr:colOff>
      <xdr:row>5</xdr:row>
      <xdr:rowOff>342900</xdr:rowOff>
    </xdr:to>
    <xdr:pic>
      <xdr:nvPicPr>
        <xdr:cNvPr id="114688" name="Picture 71" descr="C:\Temp\KClipboardExport\2ic0bma5.tmp">
          <a:extLst>
            <a:ext uri="{FF2B5EF4-FFF2-40B4-BE49-F238E27FC236}">
              <a16:creationId xmlns:a16="http://schemas.microsoft.com/office/drawing/2014/main" id="{00000000-0008-0000-0600-000000C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4925" y="1371600"/>
          <a:ext cx="5429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171450</xdr:colOff>
      <xdr:row>5</xdr:row>
      <xdr:rowOff>66675</xdr:rowOff>
    </xdr:from>
    <xdr:to>
      <xdr:col>11</xdr:col>
      <xdr:colOff>1590675</xdr:colOff>
      <xdr:row>5</xdr:row>
      <xdr:rowOff>419100</xdr:rowOff>
    </xdr:to>
    <xdr:pic>
      <xdr:nvPicPr>
        <xdr:cNvPr id="114689" name="Picture 75" descr="C:\Temp\KClipboardExport\9mxrhpa1.tmp">
          <a:extLst>
            <a:ext uri="{FF2B5EF4-FFF2-40B4-BE49-F238E27FC236}">
              <a16:creationId xmlns:a16="http://schemas.microsoft.com/office/drawing/2014/main" id="{00000000-0008-0000-0600-000001C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39575" y="1371600"/>
          <a:ext cx="14192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790575</xdr:colOff>
      <xdr:row>5</xdr:row>
      <xdr:rowOff>9525</xdr:rowOff>
    </xdr:from>
    <xdr:to>
      <xdr:col>9</xdr:col>
      <xdr:colOff>1333500</xdr:colOff>
      <xdr:row>5</xdr:row>
      <xdr:rowOff>285750</xdr:rowOff>
    </xdr:to>
    <xdr:pic>
      <xdr:nvPicPr>
        <xdr:cNvPr id="115712" name="Picture 71" descr="C:\Temp\KClipboardExport\2ic0bma5.tmp">
          <a:extLst>
            <a:ext uri="{FF2B5EF4-FFF2-40B4-BE49-F238E27FC236}">
              <a16:creationId xmlns:a16="http://schemas.microsoft.com/office/drawing/2014/main" id="{00000000-0008-0000-0700-000000C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3350" y="1314450"/>
          <a:ext cx="5429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180975</xdr:colOff>
      <xdr:row>5</xdr:row>
      <xdr:rowOff>66675</xdr:rowOff>
    </xdr:from>
    <xdr:to>
      <xdr:col>13</xdr:col>
      <xdr:colOff>1590675</xdr:colOff>
      <xdr:row>6</xdr:row>
      <xdr:rowOff>28575</xdr:rowOff>
    </xdr:to>
    <xdr:pic>
      <xdr:nvPicPr>
        <xdr:cNvPr id="115713" name="Picture 75" descr="C:\Temp\KClipboardExport\9mxrhpa1.tmp">
          <a:extLst>
            <a:ext uri="{FF2B5EF4-FFF2-40B4-BE49-F238E27FC236}">
              <a16:creationId xmlns:a16="http://schemas.microsoft.com/office/drawing/2014/main" id="{00000000-0008-0000-0700-000001C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4850" y="1371600"/>
          <a:ext cx="14097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114300</xdr:colOff>
      <xdr:row>7</xdr:row>
      <xdr:rowOff>371475</xdr:rowOff>
    </xdr:from>
    <xdr:to>
      <xdr:col>14</xdr:col>
      <xdr:colOff>561975</xdr:colOff>
      <xdr:row>7</xdr:row>
      <xdr:rowOff>704850</xdr:rowOff>
    </xdr:to>
    <xdr:pic>
      <xdr:nvPicPr>
        <xdr:cNvPr id="11673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A00-000000C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277225" y="28956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7</xdr:row>
      <xdr:rowOff>133350</xdr:rowOff>
    </xdr:from>
    <xdr:to>
      <xdr:col>20</xdr:col>
      <xdr:colOff>1047750</xdr:colOff>
      <xdr:row>7</xdr:row>
      <xdr:rowOff>504825</xdr:rowOff>
    </xdr:to>
    <xdr:pic>
      <xdr:nvPicPr>
        <xdr:cNvPr id="116737" name="Picture 1" descr="C:\Temp\KClipboardExport\7d4qbwfz.gif">
          <a:extLst>
            <a:ext uri="{FF2B5EF4-FFF2-40B4-BE49-F238E27FC236}">
              <a16:creationId xmlns:a16="http://schemas.microsoft.com/office/drawing/2014/main" id="{00000000-0008-0000-0A00-000001C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2392025" y="2657475"/>
          <a:ext cx="9810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28575</xdr:colOff>
      <xdr:row>7</xdr:row>
      <xdr:rowOff>514350</xdr:rowOff>
    </xdr:from>
    <xdr:to>
      <xdr:col>18</xdr:col>
      <xdr:colOff>866775</xdr:colOff>
      <xdr:row>7</xdr:row>
      <xdr:rowOff>952500</xdr:rowOff>
    </xdr:to>
    <xdr:pic>
      <xdr:nvPicPr>
        <xdr:cNvPr id="116738" name="Picture 21" descr="C:\Temp\KClipboardExport\sssqsznq.gif">
          <a:extLst>
            <a:ext uri="{FF2B5EF4-FFF2-40B4-BE49-F238E27FC236}">
              <a16:creationId xmlns:a16="http://schemas.microsoft.com/office/drawing/2014/main" id="{00000000-0008-0000-0A00-000002C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25150" y="3038475"/>
          <a:ext cx="8382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7</xdr:row>
      <xdr:rowOff>762000</xdr:rowOff>
    </xdr:from>
    <xdr:to>
      <xdr:col>19</xdr:col>
      <xdr:colOff>704850</xdr:colOff>
      <xdr:row>7</xdr:row>
      <xdr:rowOff>1076325</xdr:rowOff>
    </xdr:to>
    <xdr:pic>
      <xdr:nvPicPr>
        <xdr:cNvPr id="116739" name="Picture 19" descr="C:\Temp\KClipboardExport\8c4wnzhy.gif">
          <a:extLst>
            <a:ext uri="{FF2B5EF4-FFF2-40B4-BE49-F238E27FC236}">
              <a16:creationId xmlns:a16="http://schemas.microsoft.com/office/drawing/2014/main" id="{00000000-0008-0000-0A00-000003C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328612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219075</xdr:colOff>
      <xdr:row>8</xdr:row>
      <xdr:rowOff>238125</xdr:rowOff>
    </xdr:from>
    <xdr:to>
      <xdr:col>17</xdr:col>
      <xdr:colOff>485775</xdr:colOff>
      <xdr:row>8</xdr:row>
      <xdr:rowOff>438150</xdr:rowOff>
    </xdr:to>
    <xdr:pic>
      <xdr:nvPicPr>
        <xdr:cNvPr id="11674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A00-000004C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182225" y="38957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47625</xdr:colOff>
      <xdr:row>6</xdr:row>
      <xdr:rowOff>228600</xdr:rowOff>
    </xdr:from>
    <xdr:to>
      <xdr:col>20</xdr:col>
      <xdr:colOff>647700</xdr:colOff>
      <xdr:row>6</xdr:row>
      <xdr:rowOff>561975</xdr:rowOff>
    </xdr:to>
    <xdr:pic>
      <xdr:nvPicPr>
        <xdr:cNvPr id="116741" name="Picture 1" descr="C:\Temp\KClipboardExport\7d4qbwfz.gif">
          <a:extLst>
            <a:ext uri="{FF2B5EF4-FFF2-40B4-BE49-F238E27FC236}">
              <a16:creationId xmlns:a16="http://schemas.microsoft.com/office/drawing/2014/main" id="{00000000-0008-0000-0A00-000005C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2372975" y="2133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95250</xdr:colOff>
      <xdr:row>11</xdr:row>
      <xdr:rowOff>9525</xdr:rowOff>
    </xdr:from>
    <xdr:to>
      <xdr:col>19</xdr:col>
      <xdr:colOff>647700</xdr:colOff>
      <xdr:row>11</xdr:row>
      <xdr:rowOff>276225</xdr:rowOff>
    </xdr:to>
    <xdr:pic>
      <xdr:nvPicPr>
        <xdr:cNvPr id="116742" name="Picture 1" descr="C:\Temp\KClipboardExport\7d4qbwfz.gif">
          <a:extLst>
            <a:ext uri="{FF2B5EF4-FFF2-40B4-BE49-F238E27FC236}">
              <a16:creationId xmlns:a16="http://schemas.microsoft.com/office/drawing/2014/main" id="{00000000-0008-0000-0A00-000006C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1668125" y="576262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219075</xdr:colOff>
      <xdr:row>8</xdr:row>
      <xdr:rowOff>238125</xdr:rowOff>
    </xdr:from>
    <xdr:to>
      <xdr:col>17</xdr:col>
      <xdr:colOff>485775</xdr:colOff>
      <xdr:row>8</xdr:row>
      <xdr:rowOff>238125</xdr:rowOff>
    </xdr:to>
    <xdr:pic>
      <xdr:nvPicPr>
        <xdr:cNvPr id="11674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A00-000007C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182225" y="38957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4"/>
  <sheetViews>
    <sheetView workbookViewId="0">
      <selection activeCell="H5" sqref="H5:H7"/>
    </sheetView>
  </sheetViews>
  <sheetFormatPr baseColWidth="10" defaultColWidth="9.1640625" defaultRowHeight="14" x14ac:dyDescent="0.15"/>
  <cols>
    <col min="1" max="1" width="9.1640625" style="130"/>
    <col min="2" max="2" width="21.6640625" style="120" customWidth="1"/>
    <col min="3" max="3" width="16.5" style="120" customWidth="1"/>
    <col min="4" max="4" width="23.83203125" style="120" customWidth="1"/>
    <col min="5" max="5" width="19.33203125" style="120" customWidth="1"/>
    <col min="6" max="6" width="24.83203125" style="120" customWidth="1"/>
    <col min="7" max="7" width="20.83203125" style="120" customWidth="1"/>
    <col min="8" max="8" width="16.6640625" style="120" customWidth="1"/>
    <col min="9" max="9" width="13.1640625" style="120" customWidth="1"/>
    <col min="10" max="10" width="12.5" style="120" customWidth="1"/>
    <col min="11" max="16384" width="9.1640625" style="120"/>
  </cols>
  <sheetData>
    <row r="2" spans="1:10" s="127" customFormat="1" ht="23.25" customHeight="1" x14ac:dyDescent="0.2">
      <c r="A2" s="179" t="s">
        <v>9</v>
      </c>
      <c r="B2" s="178" t="s">
        <v>134</v>
      </c>
      <c r="C2" s="179" t="s">
        <v>129</v>
      </c>
      <c r="D2" s="179"/>
      <c r="E2" s="179" t="s">
        <v>133</v>
      </c>
      <c r="F2" s="179"/>
      <c r="G2" s="179" t="s">
        <v>130</v>
      </c>
      <c r="H2" s="179" t="s">
        <v>131</v>
      </c>
      <c r="I2" s="180" t="s">
        <v>141</v>
      </c>
      <c r="J2" s="182" t="s">
        <v>142</v>
      </c>
    </row>
    <row r="3" spans="1:10" s="130" customFormat="1" ht="24" customHeight="1" x14ac:dyDescent="0.2">
      <c r="A3" s="179"/>
      <c r="B3" s="178"/>
      <c r="C3" s="131" t="s">
        <v>132</v>
      </c>
      <c r="D3" s="131" t="s">
        <v>128</v>
      </c>
      <c r="E3" s="131" t="s">
        <v>132</v>
      </c>
      <c r="F3" s="131" t="s">
        <v>128</v>
      </c>
      <c r="G3" s="179"/>
      <c r="H3" s="179"/>
      <c r="I3" s="181"/>
      <c r="J3" s="183"/>
    </row>
    <row r="4" spans="1:10" s="127" customFormat="1" ht="51.75" customHeight="1" x14ac:dyDescent="0.2">
      <c r="A4" s="131">
        <v>1</v>
      </c>
      <c r="B4" s="128" t="s">
        <v>135</v>
      </c>
      <c r="C4" s="128" t="s">
        <v>138</v>
      </c>
      <c r="D4" s="12" t="s">
        <v>139</v>
      </c>
      <c r="E4" s="128" t="s">
        <v>136</v>
      </c>
      <c r="F4" s="128" t="s">
        <v>137</v>
      </c>
      <c r="G4" s="12" t="s">
        <v>140</v>
      </c>
      <c r="H4" s="33">
        <v>597.63</v>
      </c>
      <c r="I4" s="133">
        <f>5*125</f>
        <v>625</v>
      </c>
      <c r="J4" s="133">
        <f>H4*I4</f>
        <v>373518.75</v>
      </c>
    </row>
    <row r="5" spans="1:10" s="127" customFormat="1" ht="30" x14ac:dyDescent="0.2">
      <c r="A5" s="131">
        <v>2</v>
      </c>
      <c r="B5" s="128" t="s">
        <v>144</v>
      </c>
      <c r="C5" s="128" t="s">
        <v>143</v>
      </c>
      <c r="D5" s="12" t="s">
        <v>139</v>
      </c>
      <c r="E5" s="128" t="s">
        <v>146</v>
      </c>
      <c r="F5" s="128" t="s">
        <v>147</v>
      </c>
      <c r="G5" s="12" t="s">
        <v>145</v>
      </c>
      <c r="H5" s="33">
        <v>286.92</v>
      </c>
      <c r="I5" s="133">
        <v>625</v>
      </c>
      <c r="J5" s="133">
        <f t="shared" ref="J5:J15" si="0">H5*I5</f>
        <v>179325</v>
      </c>
    </row>
    <row r="6" spans="1:10" s="127" customFormat="1" ht="30" x14ac:dyDescent="0.2">
      <c r="A6" s="131">
        <v>3</v>
      </c>
      <c r="B6" s="128" t="s">
        <v>151</v>
      </c>
      <c r="C6" s="128" t="s">
        <v>143</v>
      </c>
      <c r="D6" s="12" t="s">
        <v>139</v>
      </c>
      <c r="E6" s="128" t="s">
        <v>148</v>
      </c>
      <c r="F6" s="128" t="s">
        <v>149</v>
      </c>
      <c r="G6" s="12" t="s">
        <v>150</v>
      </c>
      <c r="H6" s="134">
        <v>28.95</v>
      </c>
      <c r="I6" s="133"/>
      <c r="J6" s="133">
        <f t="shared" si="0"/>
        <v>0</v>
      </c>
    </row>
    <row r="7" spans="1:10" s="127" customFormat="1" ht="45" customHeight="1" x14ac:dyDescent="0.2">
      <c r="A7" s="131">
        <v>4</v>
      </c>
      <c r="B7" s="128" t="s">
        <v>152</v>
      </c>
      <c r="C7" s="128" t="s">
        <v>153</v>
      </c>
      <c r="D7" s="12" t="s">
        <v>139</v>
      </c>
      <c r="E7" s="128" t="s">
        <v>154</v>
      </c>
      <c r="F7" s="128" t="s">
        <v>149</v>
      </c>
      <c r="G7" s="12" t="s">
        <v>155</v>
      </c>
      <c r="H7" s="134">
        <v>10.02</v>
      </c>
      <c r="I7" s="133"/>
      <c r="J7" s="133">
        <f t="shared" si="0"/>
        <v>0</v>
      </c>
    </row>
    <row r="8" spans="1:10" s="127" customFormat="1" x14ac:dyDescent="0.2">
      <c r="A8" s="131">
        <v>5</v>
      </c>
      <c r="B8" s="128"/>
      <c r="C8" s="128"/>
      <c r="D8" s="128"/>
      <c r="E8" s="128"/>
      <c r="F8" s="128"/>
      <c r="G8" s="128"/>
      <c r="H8" s="133"/>
      <c r="I8" s="133"/>
      <c r="J8" s="133">
        <f t="shared" si="0"/>
        <v>0</v>
      </c>
    </row>
    <row r="9" spans="1:10" s="127" customFormat="1" x14ac:dyDescent="0.2">
      <c r="A9" s="131">
        <v>6</v>
      </c>
      <c r="B9" s="128"/>
      <c r="C9" s="128"/>
      <c r="D9" s="128"/>
      <c r="E9" s="128"/>
      <c r="F9" s="128"/>
      <c r="G9" s="128"/>
      <c r="H9" s="133"/>
      <c r="I9" s="133"/>
      <c r="J9" s="133">
        <f t="shared" si="0"/>
        <v>0</v>
      </c>
    </row>
    <row r="10" spans="1:10" s="127" customFormat="1" x14ac:dyDescent="0.2">
      <c r="A10" s="131">
        <v>7</v>
      </c>
      <c r="B10" s="128"/>
      <c r="C10" s="128"/>
      <c r="D10" s="128"/>
      <c r="E10" s="128"/>
      <c r="F10" s="128"/>
      <c r="G10" s="12"/>
      <c r="H10" s="133"/>
      <c r="I10" s="133"/>
      <c r="J10" s="133">
        <f t="shared" si="0"/>
        <v>0</v>
      </c>
    </row>
    <row r="11" spans="1:10" s="127" customFormat="1" x14ac:dyDescent="0.2">
      <c r="A11" s="131">
        <v>8</v>
      </c>
      <c r="B11" s="128"/>
      <c r="C11" s="128"/>
      <c r="D11" s="128"/>
      <c r="E11" s="128"/>
      <c r="F11" s="128"/>
      <c r="G11" s="128"/>
      <c r="H11" s="133"/>
      <c r="I11" s="133"/>
      <c r="J11" s="133">
        <f t="shared" si="0"/>
        <v>0</v>
      </c>
    </row>
    <row r="12" spans="1:10" s="127" customFormat="1" x14ac:dyDescent="0.2">
      <c r="A12" s="131">
        <v>9</v>
      </c>
      <c r="B12" s="128"/>
      <c r="C12" s="128"/>
      <c r="D12" s="128"/>
      <c r="E12" s="128"/>
      <c r="F12" s="128"/>
      <c r="G12" s="128"/>
      <c r="H12" s="133"/>
      <c r="I12" s="133"/>
      <c r="J12" s="133">
        <f t="shared" si="0"/>
        <v>0</v>
      </c>
    </row>
    <row r="13" spans="1:10" s="127" customFormat="1" x14ac:dyDescent="0.2">
      <c r="A13" s="131">
        <v>10</v>
      </c>
      <c r="B13" s="128"/>
      <c r="C13" s="128"/>
      <c r="D13" s="128"/>
      <c r="E13" s="128"/>
      <c r="F13" s="128"/>
      <c r="G13" s="128"/>
      <c r="H13" s="133"/>
      <c r="I13" s="133"/>
      <c r="J13" s="133">
        <f>SUM(J4:J12)</f>
        <v>552843.75</v>
      </c>
    </row>
    <row r="14" spans="1:10" s="127" customFormat="1" x14ac:dyDescent="0.2">
      <c r="A14" s="131">
        <v>11</v>
      </c>
      <c r="B14" s="128"/>
      <c r="C14" s="128"/>
      <c r="D14" s="128"/>
      <c r="E14" s="128"/>
      <c r="F14" s="128"/>
      <c r="G14" s="128"/>
      <c r="H14" s="133"/>
      <c r="I14" s="133"/>
      <c r="J14" s="133"/>
    </row>
    <row r="15" spans="1:10" s="127" customFormat="1" ht="45" x14ac:dyDescent="0.2">
      <c r="A15" s="131">
        <v>12</v>
      </c>
      <c r="B15" s="128" t="s">
        <v>156</v>
      </c>
      <c r="C15" s="128" t="s">
        <v>159</v>
      </c>
      <c r="D15" s="12" t="s">
        <v>139</v>
      </c>
      <c r="E15" s="128" t="s">
        <v>157</v>
      </c>
      <c r="F15" s="12" t="s">
        <v>160</v>
      </c>
      <c r="G15" s="12" t="s">
        <v>158</v>
      </c>
      <c r="H15" s="134">
        <v>443.64</v>
      </c>
      <c r="I15" s="133">
        <f>(125*5)-516</f>
        <v>109</v>
      </c>
      <c r="J15" s="133">
        <f t="shared" si="0"/>
        <v>48356.76</v>
      </c>
    </row>
    <row r="16" spans="1:10" s="127" customFormat="1" x14ac:dyDescent="0.2">
      <c r="A16" s="131">
        <v>13</v>
      </c>
      <c r="B16" s="128"/>
      <c r="C16" s="128"/>
      <c r="D16" s="128"/>
      <c r="E16" s="128"/>
      <c r="F16" s="128"/>
      <c r="G16" s="128"/>
      <c r="H16" s="133"/>
      <c r="I16" s="133"/>
      <c r="J16" s="133"/>
    </row>
    <row r="17" spans="1:10" s="127" customFormat="1" x14ac:dyDescent="0.2">
      <c r="A17" s="131">
        <v>14</v>
      </c>
      <c r="B17" s="128"/>
      <c r="C17" s="128"/>
      <c r="D17" s="128"/>
      <c r="E17" s="128"/>
      <c r="F17" s="128"/>
      <c r="G17" s="128"/>
      <c r="H17" s="133"/>
      <c r="I17" s="133"/>
      <c r="J17" s="133"/>
    </row>
    <row r="18" spans="1:10" s="127" customFormat="1" x14ac:dyDescent="0.2">
      <c r="A18" s="131">
        <v>15</v>
      </c>
      <c r="B18" s="128"/>
      <c r="C18" s="128"/>
      <c r="D18" s="128"/>
      <c r="E18" s="128"/>
      <c r="F18" s="128"/>
      <c r="G18" s="128"/>
      <c r="H18" s="133"/>
      <c r="I18" s="133"/>
      <c r="J18" s="133"/>
    </row>
    <row r="19" spans="1:10" s="127" customFormat="1" x14ac:dyDescent="0.2">
      <c r="A19" s="131">
        <v>16</v>
      </c>
      <c r="B19" s="128"/>
      <c r="C19" s="128"/>
      <c r="D19" s="128"/>
      <c r="E19" s="128"/>
      <c r="F19" s="128"/>
      <c r="G19" s="128"/>
      <c r="H19" s="133"/>
      <c r="I19" s="133"/>
      <c r="J19" s="133"/>
    </row>
    <row r="20" spans="1:10" s="127" customFormat="1" x14ac:dyDescent="0.2">
      <c r="A20" s="131">
        <v>17</v>
      </c>
      <c r="B20" s="128"/>
      <c r="C20" s="128"/>
      <c r="D20" s="128"/>
      <c r="E20" s="128"/>
      <c r="F20" s="128"/>
      <c r="G20" s="128"/>
      <c r="H20" s="133"/>
      <c r="I20" s="133"/>
      <c r="J20" s="133"/>
    </row>
    <row r="21" spans="1:10" s="127" customFormat="1" x14ac:dyDescent="0.2">
      <c r="A21" s="131">
        <v>18</v>
      </c>
      <c r="B21" s="128"/>
      <c r="C21" s="128"/>
      <c r="D21" s="128"/>
      <c r="E21" s="128"/>
      <c r="F21" s="128"/>
      <c r="G21" s="128"/>
      <c r="H21" s="133"/>
      <c r="I21" s="133"/>
      <c r="J21" s="133"/>
    </row>
    <row r="22" spans="1:10" s="127" customFormat="1" x14ac:dyDescent="0.2">
      <c r="A22" s="131">
        <v>19</v>
      </c>
      <c r="B22" s="128"/>
      <c r="C22" s="128"/>
      <c r="D22" s="128"/>
      <c r="E22" s="128"/>
      <c r="F22" s="128"/>
      <c r="G22" s="128"/>
      <c r="H22" s="133"/>
      <c r="I22" s="133"/>
      <c r="J22" s="133"/>
    </row>
    <row r="23" spans="1:10" s="127" customFormat="1" x14ac:dyDescent="0.2">
      <c r="A23" s="131">
        <v>20</v>
      </c>
      <c r="B23" s="128"/>
      <c r="C23" s="128"/>
      <c r="D23" s="128"/>
      <c r="E23" s="128"/>
      <c r="F23" s="128"/>
      <c r="G23" s="128"/>
      <c r="H23" s="133"/>
      <c r="I23" s="133"/>
      <c r="J23" s="133"/>
    </row>
    <row r="24" spans="1:10" x14ac:dyDescent="0.15">
      <c r="A24" s="129">
        <v>21</v>
      </c>
      <c r="B24" s="132"/>
      <c r="C24" s="132"/>
      <c r="D24" s="132"/>
      <c r="E24" s="132"/>
      <c r="F24" s="132"/>
      <c r="G24" s="132"/>
      <c r="H24" s="132"/>
      <c r="I24" s="132"/>
      <c r="J24" s="132"/>
    </row>
  </sheetData>
  <mergeCells count="8">
    <mergeCell ref="B2:B3"/>
    <mergeCell ref="A2:A3"/>
    <mergeCell ref="I2:I3"/>
    <mergeCell ref="J2:J3"/>
    <mergeCell ref="C2:D2"/>
    <mergeCell ref="E2:F2"/>
    <mergeCell ref="G2:G3"/>
    <mergeCell ref="H2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S22"/>
  <sheetViews>
    <sheetView tabSelected="1" view="pageBreakPreview" zoomScale="107" zoomScaleNormal="78" zoomScaleSheetLayoutView="107" workbookViewId="0">
      <selection activeCell="E6" sqref="E6:R6"/>
    </sheetView>
  </sheetViews>
  <sheetFormatPr baseColWidth="10" defaultColWidth="9.1640625" defaultRowHeight="15" x14ac:dyDescent="0.2"/>
  <cols>
    <col min="1" max="1" width="8.5" style="148" customWidth="1"/>
    <col min="2" max="2" width="12" style="148" customWidth="1"/>
    <col min="3" max="3" width="8.83203125" style="148" customWidth="1"/>
    <col min="4" max="4" width="4.83203125" style="148" customWidth="1"/>
    <col min="5" max="5" width="3.5" style="165" customWidth="1"/>
    <col min="6" max="6" width="34" style="148" customWidth="1"/>
    <col min="7" max="7" width="11.1640625" style="148" customWidth="1"/>
    <col min="8" max="8" width="11.5" style="148" customWidth="1"/>
    <col min="9" max="9" width="12.1640625" style="148" customWidth="1"/>
    <col min="10" max="10" width="13.5" style="148" customWidth="1"/>
    <col min="11" max="11" width="17.1640625" style="148" customWidth="1"/>
    <col min="12" max="12" width="10.83203125" style="148" customWidth="1"/>
    <col min="13" max="13" width="13" style="148" customWidth="1"/>
    <col min="14" max="14" width="13.1640625" style="148" customWidth="1"/>
    <col min="15" max="15" width="13.6640625" style="148" customWidth="1"/>
    <col min="16" max="16" width="12.83203125" style="148" customWidth="1"/>
    <col min="17" max="17" width="13" style="148" customWidth="1"/>
    <col min="18" max="18" width="11.1640625" style="148" customWidth="1"/>
    <col min="19" max="19" width="10.33203125" style="148" customWidth="1"/>
    <col min="20" max="16384" width="9.1640625" style="148"/>
  </cols>
  <sheetData>
    <row r="1" spans="1:19" ht="54" customHeight="1" x14ac:dyDescent="0.2">
      <c r="A1" s="201" t="s">
        <v>198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</row>
    <row r="2" spans="1:19" s="149" customFormat="1" ht="66.75" customHeight="1" x14ac:dyDescent="0.2">
      <c r="A2" s="202" t="s">
        <v>133</v>
      </c>
      <c r="B2" s="202" t="s">
        <v>130</v>
      </c>
      <c r="C2" s="202" t="s">
        <v>106</v>
      </c>
      <c r="D2" s="202" t="s">
        <v>176</v>
      </c>
      <c r="E2" s="205" t="s">
        <v>177</v>
      </c>
      <c r="F2" s="186" t="s">
        <v>178</v>
      </c>
      <c r="G2" s="207" t="s">
        <v>179</v>
      </c>
      <c r="H2" s="208"/>
      <c r="I2" s="208"/>
      <c r="J2" s="209" t="s">
        <v>197</v>
      </c>
      <c r="K2" s="186" t="s">
        <v>180</v>
      </c>
      <c r="L2" s="188"/>
      <c r="M2" s="186" t="s">
        <v>181</v>
      </c>
      <c r="N2" s="186" t="s">
        <v>25</v>
      </c>
      <c r="O2" s="189" t="s">
        <v>22</v>
      </c>
      <c r="P2" s="190"/>
      <c r="Q2" s="191"/>
      <c r="R2" s="192" t="s">
        <v>182</v>
      </c>
      <c r="S2" s="192" t="s">
        <v>100</v>
      </c>
    </row>
    <row r="3" spans="1:19" s="149" customFormat="1" ht="106.5" customHeight="1" x14ac:dyDescent="0.2">
      <c r="A3" s="203"/>
      <c r="B3" s="203"/>
      <c r="C3" s="203"/>
      <c r="D3" s="204"/>
      <c r="E3" s="206"/>
      <c r="F3" s="187"/>
      <c r="G3" s="150" t="s">
        <v>199</v>
      </c>
      <c r="H3" s="150" t="s">
        <v>201</v>
      </c>
      <c r="I3" s="150" t="s">
        <v>200</v>
      </c>
      <c r="J3" s="210"/>
      <c r="K3" s="187"/>
      <c r="L3" s="188"/>
      <c r="M3" s="187"/>
      <c r="N3" s="187"/>
      <c r="O3" s="151" t="s">
        <v>183</v>
      </c>
      <c r="P3" s="152" t="s">
        <v>10</v>
      </c>
      <c r="Q3" s="168" t="s">
        <v>189</v>
      </c>
      <c r="R3" s="193"/>
      <c r="S3" s="193"/>
    </row>
    <row r="4" spans="1:19" s="155" customFormat="1" ht="30" customHeight="1" x14ac:dyDescent="0.2">
      <c r="A4" s="204"/>
      <c r="B4" s="204"/>
      <c r="C4" s="204"/>
      <c r="D4" s="153">
        <v>1</v>
      </c>
      <c r="E4" s="154">
        <v>2</v>
      </c>
      <c r="F4" s="154">
        <v>3</v>
      </c>
      <c r="G4" s="154">
        <v>4</v>
      </c>
      <c r="H4" s="154">
        <v>5</v>
      </c>
      <c r="I4" s="154">
        <v>6</v>
      </c>
      <c r="J4" s="154" t="s">
        <v>184</v>
      </c>
      <c r="K4" s="154" t="s">
        <v>185</v>
      </c>
      <c r="L4" s="154">
        <v>8</v>
      </c>
      <c r="M4" s="154">
        <v>9</v>
      </c>
      <c r="N4" s="154">
        <v>10</v>
      </c>
      <c r="O4" s="154">
        <v>11</v>
      </c>
      <c r="P4" s="154">
        <v>12</v>
      </c>
      <c r="Q4" s="154">
        <v>13</v>
      </c>
      <c r="R4" s="154">
        <v>14</v>
      </c>
      <c r="S4" s="154">
        <v>15</v>
      </c>
    </row>
    <row r="5" spans="1:19" s="147" customFormat="1" ht="60" x14ac:dyDescent="0.2">
      <c r="A5" s="146"/>
      <c r="B5" s="170" t="s">
        <v>190</v>
      </c>
      <c r="C5" s="170" t="s">
        <v>192</v>
      </c>
      <c r="D5" s="171" t="s">
        <v>191</v>
      </c>
      <c r="E5" s="172">
        <v>1</v>
      </c>
      <c r="F5" s="170" t="s">
        <v>196</v>
      </c>
      <c r="G5" s="173">
        <v>5900</v>
      </c>
      <c r="H5" s="173">
        <v>6000</v>
      </c>
      <c r="I5" s="173">
        <v>6000</v>
      </c>
      <c r="J5" s="172" t="s">
        <v>195</v>
      </c>
      <c r="K5" s="173" t="s">
        <v>195</v>
      </c>
      <c r="L5" s="174">
        <f>SUM(G5:K5)</f>
        <v>17900</v>
      </c>
      <c r="M5" s="170">
        <v>1</v>
      </c>
      <c r="N5" s="175">
        <v>3</v>
      </c>
      <c r="O5" s="173">
        <f>AVERAGE(G5:J5)</f>
        <v>5966.67</v>
      </c>
      <c r="P5" s="173">
        <f>IF(ISERR(STDEV(G5:J5)),"",STDEV(G5:J5))</f>
        <v>57.74</v>
      </c>
      <c r="Q5" s="176">
        <f>IF(ISERR(P5/O5),"",P5/O5)</f>
        <v>0.01</v>
      </c>
      <c r="R5" s="173">
        <f>MIN(G5:I5,K5)</f>
        <v>5900</v>
      </c>
      <c r="S5" s="173">
        <f>R5*M5</f>
        <v>5900</v>
      </c>
    </row>
    <row r="6" spans="1:19" s="156" customFormat="1" ht="20.25" customHeight="1" x14ac:dyDescent="0.15">
      <c r="A6" s="196"/>
      <c r="B6" s="196"/>
      <c r="C6" s="196"/>
      <c r="D6" s="196"/>
      <c r="E6" s="197" t="s">
        <v>101</v>
      </c>
      <c r="F6" s="197"/>
      <c r="G6" s="197"/>
      <c r="H6" s="197"/>
      <c r="I6" s="197"/>
      <c r="J6" s="197"/>
      <c r="K6" s="197"/>
      <c r="L6" s="197"/>
      <c r="M6" s="198"/>
      <c r="N6" s="197"/>
      <c r="O6" s="197"/>
      <c r="P6" s="197"/>
      <c r="Q6" s="197"/>
      <c r="R6" s="197"/>
      <c r="S6" s="177">
        <f>SUM(S5:S5)</f>
        <v>5900</v>
      </c>
    </row>
    <row r="7" spans="1:19" s="156" customFormat="1" ht="54" customHeight="1" x14ac:dyDescent="0.15">
      <c r="A7" s="157"/>
      <c r="B7" s="157"/>
      <c r="C7" s="157"/>
      <c r="D7" s="157"/>
      <c r="F7" s="199" t="s">
        <v>187</v>
      </c>
      <c r="G7" s="199"/>
      <c r="H7" s="199"/>
      <c r="I7" s="199"/>
      <c r="J7" s="199"/>
      <c r="K7" s="199"/>
      <c r="L7" s="199"/>
      <c r="M7" s="199"/>
      <c r="N7" s="199"/>
      <c r="O7" s="199"/>
      <c r="P7" s="199"/>
      <c r="Q7" s="199"/>
      <c r="R7" s="199"/>
      <c r="S7" s="199"/>
    </row>
    <row r="8" spans="1:19" s="156" customFormat="1" ht="40.5" customHeight="1" x14ac:dyDescent="0.2">
      <c r="A8" s="200"/>
      <c r="B8" s="200"/>
      <c r="C8" s="200"/>
      <c r="D8" s="200"/>
      <c r="F8" s="185" t="s">
        <v>188</v>
      </c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</row>
    <row r="9" spans="1:19" s="156" customFormat="1" ht="40.5" customHeight="1" x14ac:dyDescent="0.2">
      <c r="A9" s="158"/>
      <c r="B9" s="158"/>
      <c r="C9" s="158"/>
      <c r="D9" s="158"/>
      <c r="F9" s="195" t="s">
        <v>186</v>
      </c>
      <c r="G9" s="195"/>
      <c r="H9" s="195"/>
      <c r="I9" s="195"/>
      <c r="J9" s="195"/>
      <c r="K9" s="195"/>
      <c r="L9" s="195"/>
      <c r="M9" s="195"/>
      <c r="N9" s="195"/>
      <c r="O9" s="195"/>
      <c r="P9" s="195"/>
      <c r="Q9" s="195"/>
      <c r="R9" s="195"/>
      <c r="S9" s="195"/>
    </row>
    <row r="10" spans="1:19" ht="16" x14ac:dyDescent="0.2">
      <c r="D10" s="159"/>
      <c r="E10" s="159"/>
      <c r="F10" s="159"/>
      <c r="G10" s="159"/>
      <c r="H10" s="159"/>
      <c r="I10" s="159"/>
    </row>
    <row r="11" spans="1:19" x14ac:dyDescent="0.2">
      <c r="A11" s="166"/>
      <c r="B11" s="158"/>
      <c r="C11" s="158"/>
      <c r="E11" s="148"/>
      <c r="P11" s="156"/>
    </row>
    <row r="12" spans="1:19" ht="16" x14ac:dyDescent="0.2">
      <c r="A12" s="169" t="s">
        <v>193</v>
      </c>
      <c r="B12" s="167"/>
      <c r="C12" s="167"/>
      <c r="E12" s="148"/>
      <c r="O12" s="166"/>
      <c r="R12" s="194" t="s">
        <v>194</v>
      </c>
      <c r="S12" s="194"/>
    </row>
    <row r="13" spans="1:19" ht="16" x14ac:dyDescent="0.2">
      <c r="B13" s="160"/>
      <c r="C13" s="160"/>
      <c r="E13" s="148"/>
      <c r="L13" s="156"/>
    </row>
    <row r="14" spans="1:19" ht="16" x14ac:dyDescent="0.2">
      <c r="A14" s="184">
        <v>46143</v>
      </c>
      <c r="B14" s="184"/>
      <c r="C14" s="162"/>
      <c r="E14" s="148"/>
      <c r="G14" s="161"/>
      <c r="L14" s="156"/>
    </row>
    <row r="15" spans="1:19" ht="16" x14ac:dyDescent="0.2">
      <c r="A15" s="162"/>
      <c r="B15" s="162"/>
      <c r="C15" s="162"/>
      <c r="E15" s="148"/>
      <c r="L15" s="156"/>
    </row>
    <row r="16" spans="1:19" ht="16" x14ac:dyDescent="0.2">
      <c r="A16" s="162"/>
      <c r="B16" s="162"/>
      <c r="C16" s="162"/>
      <c r="E16" s="148"/>
      <c r="L16" s="156"/>
    </row>
    <row r="17" spans="1:16" ht="16" x14ac:dyDescent="0.2">
      <c r="A17" s="163"/>
      <c r="B17" s="163"/>
      <c r="C17" s="163"/>
      <c r="E17" s="148"/>
      <c r="L17" s="156"/>
    </row>
    <row r="18" spans="1:16" ht="16" x14ac:dyDescent="0.2">
      <c r="A18" s="164"/>
      <c r="B18" s="163"/>
      <c r="C18" s="163"/>
      <c r="E18" s="148"/>
      <c r="L18" s="156"/>
    </row>
    <row r="19" spans="1:16" x14ac:dyDescent="0.2">
      <c r="E19" s="148"/>
      <c r="L19" s="156"/>
    </row>
    <row r="20" spans="1:16" x14ac:dyDescent="0.2">
      <c r="E20" s="148"/>
      <c r="L20" s="156"/>
    </row>
    <row r="21" spans="1:16" x14ac:dyDescent="0.2">
      <c r="E21" s="148"/>
      <c r="P21" s="156"/>
    </row>
    <row r="22" spans="1:16" x14ac:dyDescent="0.2">
      <c r="E22" s="148"/>
      <c r="P22" s="156"/>
    </row>
  </sheetData>
  <mergeCells count="24">
    <mergeCell ref="A1:S1"/>
    <mergeCell ref="A2:A4"/>
    <mergeCell ref="B2:B4"/>
    <mergeCell ref="C2:C4"/>
    <mergeCell ref="D2:D3"/>
    <mergeCell ref="E2:E3"/>
    <mergeCell ref="F2:F3"/>
    <mergeCell ref="G2:I2"/>
    <mergeCell ref="J2:J3"/>
    <mergeCell ref="S2:S3"/>
    <mergeCell ref="A14:B14"/>
    <mergeCell ref="F8:S8"/>
    <mergeCell ref="K2:K3"/>
    <mergeCell ref="L2:L3"/>
    <mergeCell ref="M2:M3"/>
    <mergeCell ref="N2:N3"/>
    <mergeCell ref="O2:Q2"/>
    <mergeCell ref="R2:R3"/>
    <mergeCell ref="R12:S12"/>
    <mergeCell ref="F9:S9"/>
    <mergeCell ref="A6:D6"/>
    <mergeCell ref="E6:R6"/>
    <mergeCell ref="F7:S7"/>
    <mergeCell ref="A8:D8"/>
  </mergeCells>
  <pageMargins left="0.25" right="0.25" top="0.75" bottom="0.75" header="0.3" footer="0.3"/>
  <pageSetup paperSize="9" scale="5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Z19"/>
  <sheetViews>
    <sheetView zoomScale="96" zoomScaleNormal="96" workbookViewId="0">
      <selection activeCell="R6" sqref="R6"/>
    </sheetView>
  </sheetViews>
  <sheetFormatPr baseColWidth="10" defaultColWidth="9.1640625" defaultRowHeight="15" x14ac:dyDescent="0.2"/>
  <cols>
    <col min="1" max="1" width="11.1640625" style="69" customWidth="1"/>
    <col min="2" max="2" width="13.33203125" style="69" customWidth="1"/>
    <col min="3" max="3" width="18" style="69" customWidth="1"/>
    <col min="4" max="4" width="14" style="69" customWidth="1"/>
    <col min="5" max="5" width="13.6640625" style="69" customWidth="1"/>
    <col min="6" max="6" width="14.33203125" style="69" customWidth="1"/>
    <col min="7" max="7" width="10.5" style="69" customWidth="1"/>
    <col min="8" max="8" width="3.5" style="75" customWidth="1"/>
    <col min="9" max="9" width="16.5" style="69" customWidth="1"/>
    <col min="10" max="11" width="8.5" style="69" customWidth="1"/>
    <col min="12" max="13" width="8.33203125" style="69" customWidth="1"/>
    <col min="14" max="15" width="8.5" style="69" customWidth="1"/>
    <col min="16" max="16" width="10.5" style="69" customWidth="1"/>
    <col min="17" max="17" width="9.33203125" style="69" customWidth="1"/>
    <col min="18" max="18" width="10.5" style="69" customWidth="1"/>
    <col min="19" max="19" width="9.83203125" style="69" customWidth="1"/>
    <col min="20" max="20" width="11.5" style="69" customWidth="1"/>
    <col min="21" max="21" width="14.1640625" style="69" customWidth="1"/>
    <col min="22" max="23" width="14" style="69" customWidth="1"/>
    <col min="24" max="24" width="13.5" style="69" customWidth="1"/>
    <col min="25" max="25" width="1.5" style="68" customWidth="1"/>
    <col min="26" max="26" width="14.6640625" style="69" customWidth="1"/>
    <col min="27" max="16384" width="9.1640625" style="69"/>
  </cols>
  <sheetData>
    <row r="1" spans="1:26" ht="24.75" customHeight="1" x14ac:dyDescent="0.2">
      <c r="A1" s="215" t="s">
        <v>163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</row>
    <row r="2" spans="1:26" s="112" customFormat="1" ht="42" customHeight="1" x14ac:dyDescent="0.2">
      <c r="A2" s="216" t="s">
        <v>104</v>
      </c>
      <c r="B2" s="217"/>
      <c r="C2" s="216" t="s">
        <v>105</v>
      </c>
      <c r="D2" s="217"/>
      <c r="E2" s="216" t="s">
        <v>106</v>
      </c>
      <c r="F2" s="217"/>
      <c r="G2" s="218" t="s">
        <v>107</v>
      </c>
      <c r="H2" s="221" t="s">
        <v>9</v>
      </c>
      <c r="I2" s="223" t="s">
        <v>23</v>
      </c>
      <c r="J2" s="225" t="s">
        <v>89</v>
      </c>
      <c r="K2" s="226"/>
      <c r="L2" s="226"/>
      <c r="M2" s="226"/>
      <c r="N2" s="227"/>
      <c r="O2" s="223" t="s">
        <v>112</v>
      </c>
      <c r="P2" s="229" t="s">
        <v>97</v>
      </c>
      <c r="Q2" s="232"/>
      <c r="R2" s="223" t="s">
        <v>24</v>
      </c>
      <c r="S2" s="223" t="s">
        <v>25</v>
      </c>
      <c r="T2" s="233" t="s">
        <v>22</v>
      </c>
      <c r="U2" s="234"/>
      <c r="V2" s="235"/>
      <c r="W2" s="211" t="s">
        <v>83</v>
      </c>
      <c r="X2" s="213" t="s">
        <v>100</v>
      </c>
      <c r="Y2" s="111"/>
    </row>
    <row r="3" spans="1:26" s="112" customFormat="1" ht="98" x14ac:dyDescent="0.2">
      <c r="A3" s="236" t="s">
        <v>108</v>
      </c>
      <c r="B3" s="231" t="s">
        <v>109</v>
      </c>
      <c r="C3" s="236" t="s">
        <v>108</v>
      </c>
      <c r="D3" s="231" t="s">
        <v>109</v>
      </c>
      <c r="E3" s="236" t="s">
        <v>108</v>
      </c>
      <c r="F3" s="231" t="s">
        <v>109</v>
      </c>
      <c r="G3" s="219"/>
      <c r="H3" s="222"/>
      <c r="I3" s="224"/>
      <c r="J3" s="110" t="s">
        <v>38</v>
      </c>
      <c r="K3" s="110" t="s">
        <v>39</v>
      </c>
      <c r="L3" s="110" t="s">
        <v>40</v>
      </c>
      <c r="M3" s="110" t="s">
        <v>42</v>
      </c>
      <c r="N3" s="110" t="s">
        <v>43</v>
      </c>
      <c r="O3" s="228"/>
      <c r="P3" s="230"/>
      <c r="Q3" s="232"/>
      <c r="R3" s="228"/>
      <c r="S3" s="228"/>
      <c r="T3" s="18" t="s">
        <v>26</v>
      </c>
      <c r="U3" s="21" t="s">
        <v>10</v>
      </c>
      <c r="V3" s="48" t="s">
        <v>27</v>
      </c>
      <c r="W3" s="212"/>
      <c r="X3" s="214"/>
      <c r="Y3" s="111"/>
    </row>
    <row r="4" spans="1:26" s="95" customFormat="1" ht="28" x14ac:dyDescent="0.2">
      <c r="A4" s="236"/>
      <c r="B4" s="231"/>
      <c r="C4" s="236"/>
      <c r="D4" s="231"/>
      <c r="E4" s="236"/>
      <c r="F4" s="231"/>
      <c r="G4" s="220"/>
      <c r="H4" s="40">
        <v>1</v>
      </c>
      <c r="I4" s="40">
        <v>2</v>
      </c>
      <c r="J4" s="40">
        <v>3</v>
      </c>
      <c r="K4" s="40">
        <v>4</v>
      </c>
      <c r="L4" s="40">
        <v>5</v>
      </c>
      <c r="M4" s="40">
        <v>6</v>
      </c>
      <c r="N4" s="40">
        <v>7</v>
      </c>
      <c r="O4" s="40" t="s">
        <v>98</v>
      </c>
      <c r="P4" s="40" t="s">
        <v>99</v>
      </c>
      <c r="Q4" s="40" t="s">
        <v>103</v>
      </c>
      <c r="R4" s="46">
        <v>10</v>
      </c>
      <c r="S4" s="46" t="s">
        <v>79</v>
      </c>
      <c r="T4" s="46" t="s">
        <v>92</v>
      </c>
      <c r="U4" s="46">
        <v>13</v>
      </c>
      <c r="V4" s="46">
        <v>14</v>
      </c>
      <c r="W4" s="46" t="s">
        <v>84</v>
      </c>
      <c r="X4" s="40" t="s">
        <v>85</v>
      </c>
      <c r="Y4" s="98"/>
    </row>
    <row r="5" spans="1:26" s="95" customFormat="1" ht="39" x14ac:dyDescent="0.2">
      <c r="A5" s="141" t="s">
        <v>165</v>
      </c>
      <c r="B5" s="122" t="s">
        <v>166</v>
      </c>
      <c r="C5" s="140" t="s">
        <v>136</v>
      </c>
      <c r="D5" s="124" t="s">
        <v>164</v>
      </c>
      <c r="E5" s="140" t="s">
        <v>138</v>
      </c>
      <c r="F5" s="141" t="s">
        <v>175</v>
      </c>
      <c r="G5" s="125" t="s">
        <v>168</v>
      </c>
      <c r="H5" s="41">
        <v>1</v>
      </c>
      <c r="I5" s="139" t="s">
        <v>135</v>
      </c>
      <c r="J5" s="15">
        <v>271</v>
      </c>
      <c r="K5" s="15">
        <v>264.39999999999998</v>
      </c>
      <c r="L5" s="15">
        <v>407</v>
      </c>
      <c r="M5" s="15"/>
      <c r="N5" s="15"/>
      <c r="O5" s="15"/>
      <c r="P5" s="15">
        <v>597.63</v>
      </c>
      <c r="Q5" s="20">
        <f>J5+K5+L5+M5+N5+O5</f>
        <v>942.4</v>
      </c>
      <c r="R5" s="20">
        <v>385</v>
      </c>
      <c r="S5" s="126">
        <v>3</v>
      </c>
      <c r="T5" s="87">
        <f>IF(ISERR(AVERAGE(J5:O5)),"",AVERAGE(J5:O5))</f>
        <v>314.13</v>
      </c>
      <c r="U5" s="87">
        <f>IF(ISERR(STDEV(J5:O5)),"",STDEV(J5:O5))</f>
        <v>80.489999999999995</v>
      </c>
      <c r="V5" s="88">
        <f>IF(ISERR(U5/T5),"",U5/T5)</f>
        <v>0.25600000000000001</v>
      </c>
      <c r="W5" s="20">
        <f>MIN(P5,T5)</f>
        <v>314.13</v>
      </c>
      <c r="X5" s="15">
        <f>W5*R5</f>
        <v>120940.05</v>
      </c>
      <c r="Y5" s="98"/>
      <c r="Z5" s="137">
        <v>156880</v>
      </c>
    </row>
    <row r="6" spans="1:26" s="95" customFormat="1" ht="48.75" customHeight="1" x14ac:dyDescent="0.2">
      <c r="A6" s="141" t="s">
        <v>169</v>
      </c>
      <c r="B6" s="122" t="s">
        <v>144</v>
      </c>
      <c r="C6" s="140" t="s">
        <v>146</v>
      </c>
      <c r="D6" s="141" t="s">
        <v>147</v>
      </c>
      <c r="E6" s="140" t="s">
        <v>143</v>
      </c>
      <c r="F6" s="141" t="s">
        <v>139</v>
      </c>
      <c r="G6" s="142" t="s">
        <v>174</v>
      </c>
      <c r="H6" s="41">
        <v>2</v>
      </c>
      <c r="I6" s="139" t="s">
        <v>167</v>
      </c>
      <c r="J6" s="15">
        <v>330</v>
      </c>
      <c r="K6" s="15">
        <v>387.99</v>
      </c>
      <c r="L6" s="15">
        <v>234.1</v>
      </c>
      <c r="M6" s="15"/>
      <c r="N6" s="15"/>
      <c r="O6" s="15"/>
      <c r="P6" s="15">
        <v>286.92</v>
      </c>
      <c r="Q6" s="20">
        <f t="shared" ref="Q6:Q8" si="0">J6+K6+L6+M6+N6+O6</f>
        <v>952.09</v>
      </c>
      <c r="R6" s="20">
        <v>62</v>
      </c>
      <c r="S6" s="126">
        <v>3</v>
      </c>
      <c r="T6" s="87">
        <f t="shared" ref="T6:T8" si="1">IF(ISERR(AVERAGE(J6:O6)),"",AVERAGE(J6:O6))</f>
        <v>317.36</v>
      </c>
      <c r="U6" s="87">
        <f t="shared" ref="U6:U8" si="2">IF(ISERR(STDEV(J6:O6)),"",STDEV(J6:O6))</f>
        <v>77.72</v>
      </c>
      <c r="V6" s="88">
        <f t="shared" ref="V6:V8" si="3">IF(ISERR(U6/T6),"",U6/T6)</f>
        <v>0.245</v>
      </c>
      <c r="W6" s="20">
        <f>MIN(P6,T6)</f>
        <v>286.92</v>
      </c>
      <c r="X6" s="15">
        <f t="shared" ref="X6:X8" si="4">W6*R6</f>
        <v>17789.04</v>
      </c>
      <c r="Y6" s="98"/>
      <c r="Z6" s="137"/>
    </row>
    <row r="7" spans="1:26" s="95" customFormat="1" ht="47.25" customHeight="1" x14ac:dyDescent="0.2">
      <c r="A7" s="122" t="s">
        <v>170</v>
      </c>
      <c r="B7" s="122" t="s">
        <v>171</v>
      </c>
      <c r="C7" s="123" t="s">
        <v>148</v>
      </c>
      <c r="D7" s="124" t="s">
        <v>173</v>
      </c>
      <c r="E7" s="124" t="s">
        <v>143</v>
      </c>
      <c r="F7" s="141" t="s">
        <v>139</v>
      </c>
      <c r="G7" s="142" t="s">
        <v>174</v>
      </c>
      <c r="H7" s="41">
        <v>3</v>
      </c>
      <c r="I7" s="139" t="s">
        <v>149</v>
      </c>
      <c r="J7" s="15">
        <v>249</v>
      </c>
      <c r="K7" s="15">
        <v>190.3</v>
      </c>
      <c r="L7" s="15">
        <v>146</v>
      </c>
      <c r="M7" s="15"/>
      <c r="N7" s="15"/>
      <c r="O7" s="15"/>
      <c r="P7" s="15">
        <f>28.95*10</f>
        <v>289.5</v>
      </c>
      <c r="Q7" s="20">
        <f t="shared" si="0"/>
        <v>585.29999999999995</v>
      </c>
      <c r="R7" s="20">
        <v>62</v>
      </c>
      <c r="S7" s="126">
        <v>3</v>
      </c>
      <c r="T7" s="87">
        <f t="shared" si="1"/>
        <v>195.1</v>
      </c>
      <c r="U7" s="87">
        <f t="shared" si="2"/>
        <v>51.67</v>
      </c>
      <c r="V7" s="88">
        <f t="shared" si="3"/>
        <v>0.26500000000000001</v>
      </c>
      <c r="W7" s="20">
        <f t="shared" ref="W7:W8" si="5">MIN(P7,T7)</f>
        <v>195.1</v>
      </c>
      <c r="X7" s="15">
        <f t="shared" si="4"/>
        <v>12096.2</v>
      </c>
      <c r="Y7" s="98"/>
      <c r="Z7" s="137"/>
    </row>
    <row r="8" spans="1:26" s="95" customFormat="1" ht="57" customHeight="1" x14ac:dyDescent="0.2">
      <c r="A8" s="122" t="s">
        <v>170</v>
      </c>
      <c r="B8" s="122" t="s">
        <v>171</v>
      </c>
      <c r="C8" s="123" t="s">
        <v>154</v>
      </c>
      <c r="D8" s="124" t="s">
        <v>172</v>
      </c>
      <c r="E8" s="124" t="s">
        <v>143</v>
      </c>
      <c r="F8" s="141" t="s">
        <v>139</v>
      </c>
      <c r="G8" s="142" t="s">
        <v>174</v>
      </c>
      <c r="H8" s="41">
        <v>4</v>
      </c>
      <c r="I8" s="139" t="s">
        <v>149</v>
      </c>
      <c r="J8" s="15">
        <v>93.5</v>
      </c>
      <c r="K8" s="15">
        <v>97.8</v>
      </c>
      <c r="L8" s="15">
        <v>90.35</v>
      </c>
      <c r="M8" s="15"/>
      <c r="N8" s="15"/>
      <c r="O8" s="15"/>
      <c r="P8" s="15">
        <f>10.02*10</f>
        <v>100.2</v>
      </c>
      <c r="Q8" s="20">
        <f t="shared" si="0"/>
        <v>281.64999999999998</v>
      </c>
      <c r="R8" s="20">
        <v>62</v>
      </c>
      <c r="S8" s="126">
        <v>3</v>
      </c>
      <c r="T8" s="87">
        <f t="shared" si="1"/>
        <v>93.88</v>
      </c>
      <c r="U8" s="87">
        <f t="shared" si="2"/>
        <v>3.74</v>
      </c>
      <c r="V8" s="88">
        <f t="shared" si="3"/>
        <v>0.04</v>
      </c>
      <c r="W8" s="20">
        <f t="shared" si="5"/>
        <v>93.88</v>
      </c>
      <c r="X8" s="15">
        <f t="shared" si="4"/>
        <v>5820.56</v>
      </c>
      <c r="Y8" s="98"/>
      <c r="Z8" s="137"/>
    </row>
    <row r="9" spans="1:26" s="68" customFormat="1" ht="6.75" customHeight="1" x14ac:dyDescent="0.2">
      <c r="A9" s="72"/>
      <c r="B9" s="72"/>
      <c r="C9" s="72"/>
      <c r="D9" s="72"/>
      <c r="E9" s="72"/>
      <c r="F9" s="72"/>
      <c r="G9" s="72"/>
      <c r="H9" s="72"/>
      <c r="I9" s="73"/>
      <c r="J9" s="73"/>
      <c r="K9" s="73"/>
      <c r="L9" s="73"/>
      <c r="M9" s="73"/>
      <c r="N9" s="73"/>
      <c r="O9" s="73"/>
      <c r="P9" s="73"/>
      <c r="Q9" s="82"/>
      <c r="R9" s="73"/>
      <c r="S9" s="73"/>
      <c r="T9" s="74"/>
      <c r="U9" s="74"/>
      <c r="V9" s="83"/>
      <c r="W9" s="83"/>
      <c r="X9" s="74"/>
      <c r="Z9" s="138"/>
    </row>
    <row r="10" spans="1:26" s="68" customFormat="1" ht="22.75" customHeight="1" x14ac:dyDescent="0.2">
      <c r="A10" s="238" t="s">
        <v>110</v>
      </c>
      <c r="B10" s="238"/>
      <c r="C10" s="238"/>
      <c r="D10" s="238"/>
      <c r="E10" s="238"/>
      <c r="F10" s="238"/>
      <c r="G10" s="238"/>
      <c r="H10" s="240" t="s">
        <v>101</v>
      </c>
      <c r="I10" s="241"/>
      <c r="J10" s="241"/>
      <c r="K10" s="241"/>
      <c r="L10" s="241"/>
      <c r="M10" s="241"/>
      <c r="N10" s="241"/>
      <c r="O10" s="241"/>
      <c r="P10" s="241"/>
      <c r="Q10" s="241"/>
      <c r="R10" s="241"/>
      <c r="S10" s="241"/>
      <c r="T10" s="241"/>
      <c r="U10" s="241"/>
      <c r="V10" s="241"/>
      <c r="W10" s="242"/>
      <c r="X10" s="16">
        <f>SUM(X5:X9)</f>
        <v>156645.85</v>
      </c>
      <c r="Z10" s="138">
        <f>Z5-X10</f>
        <v>234.15</v>
      </c>
    </row>
    <row r="11" spans="1:26" s="68" customFormat="1" ht="46" customHeight="1" x14ac:dyDescent="0.2">
      <c r="A11" s="239"/>
      <c r="B11" s="239"/>
      <c r="C11" s="239"/>
      <c r="D11" s="239"/>
      <c r="E11" s="239"/>
      <c r="F11" s="239"/>
      <c r="G11" s="239"/>
      <c r="I11" s="243" t="s">
        <v>96</v>
      </c>
      <c r="J11" s="243"/>
      <c r="K11" s="243"/>
      <c r="L11" s="243"/>
      <c r="M11" s="243"/>
      <c r="N11" s="243"/>
      <c r="O11" s="243"/>
      <c r="P11" s="243"/>
      <c r="Q11" s="243"/>
      <c r="R11" s="243"/>
      <c r="S11" s="243"/>
      <c r="T11" s="243"/>
      <c r="U11" s="243"/>
      <c r="V11" s="243"/>
      <c r="W11" s="243"/>
      <c r="X11" s="243"/>
      <c r="Z11" s="138"/>
    </row>
    <row r="12" spans="1:26" s="68" customFormat="1" ht="32.25" customHeight="1" x14ac:dyDescent="0.2">
      <c r="A12" s="244" t="s">
        <v>111</v>
      </c>
      <c r="B12" s="244"/>
      <c r="C12" s="244"/>
      <c r="D12" s="244"/>
      <c r="E12" s="244"/>
      <c r="F12" s="244"/>
      <c r="G12" s="244"/>
      <c r="I12" s="245" t="s">
        <v>95</v>
      </c>
      <c r="J12" s="245"/>
      <c r="K12" s="245"/>
      <c r="L12" s="245"/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</row>
    <row r="13" spans="1:26" ht="103.75" customHeight="1" x14ac:dyDescent="0.2">
      <c r="A13" s="244"/>
      <c r="B13" s="244"/>
      <c r="C13" s="244"/>
      <c r="D13" s="244"/>
      <c r="E13" s="244"/>
      <c r="F13" s="244"/>
      <c r="G13" s="244"/>
      <c r="I13" s="246" t="s">
        <v>102</v>
      </c>
      <c r="J13" s="246"/>
      <c r="K13" s="246"/>
      <c r="L13" s="246"/>
      <c r="M13" s="246"/>
      <c r="N13" s="246"/>
      <c r="O13" s="246"/>
      <c r="P13" s="246"/>
      <c r="Q13" s="246"/>
      <c r="R13" s="246"/>
      <c r="S13" s="246"/>
      <c r="T13" s="246"/>
      <c r="U13" s="246"/>
      <c r="V13" s="246"/>
      <c r="W13" s="246"/>
      <c r="X13" s="246"/>
    </row>
    <row r="14" spans="1:26" ht="21" customHeight="1" x14ac:dyDescent="0.2">
      <c r="A14" s="237" t="s">
        <v>161</v>
      </c>
      <c r="B14" s="237"/>
      <c r="C14" s="237"/>
      <c r="D14" s="237"/>
      <c r="E14" s="237"/>
      <c r="F14" s="237"/>
      <c r="G14" s="136"/>
      <c r="H14" s="136"/>
      <c r="I14" s="135"/>
      <c r="J14" s="135"/>
      <c r="K14" s="135"/>
      <c r="L14" s="135"/>
      <c r="M14" s="135" t="s">
        <v>162</v>
      </c>
    </row>
    <row r="15" spans="1:26" x14ac:dyDescent="0.2">
      <c r="R15" s="20">
        <v>314.13</v>
      </c>
      <c r="S15" s="143">
        <v>125</v>
      </c>
      <c r="T15" s="143">
        <f>5*S15</f>
        <v>625</v>
      </c>
      <c r="U15" s="143">
        <v>385</v>
      </c>
      <c r="V15" s="144">
        <f>R15*U15</f>
        <v>120940.05</v>
      </c>
      <c r="W15" s="143"/>
      <c r="X15" s="143"/>
    </row>
    <row r="16" spans="1:26" x14ac:dyDescent="0.2">
      <c r="R16" s="20">
        <v>286.92</v>
      </c>
      <c r="S16" s="143">
        <v>125</v>
      </c>
      <c r="T16" s="143">
        <f>5*S16/10</f>
        <v>62.5</v>
      </c>
      <c r="U16" s="143">
        <v>62</v>
      </c>
      <c r="V16" s="144">
        <f>R16*U16</f>
        <v>17789.04</v>
      </c>
      <c r="W16" s="143"/>
      <c r="X16" s="143"/>
    </row>
    <row r="17" spans="18:24" x14ac:dyDescent="0.2">
      <c r="R17" s="20">
        <v>195.1</v>
      </c>
      <c r="S17" s="143">
        <v>125</v>
      </c>
      <c r="T17" s="143">
        <f>5*S17/10</f>
        <v>62.5</v>
      </c>
      <c r="U17" s="143">
        <v>62</v>
      </c>
      <c r="V17" s="144">
        <f>R17*U17</f>
        <v>12096.2</v>
      </c>
      <c r="W17" s="143"/>
      <c r="X17" s="143"/>
    </row>
    <row r="18" spans="18:24" x14ac:dyDescent="0.2">
      <c r="R18" s="20">
        <v>93.88</v>
      </c>
      <c r="S18" s="143">
        <v>125</v>
      </c>
      <c r="T18" s="143">
        <f>5*S18/10</f>
        <v>62.5</v>
      </c>
      <c r="U18" s="143">
        <v>62</v>
      </c>
      <c r="V18" s="144">
        <f>R18*U18</f>
        <v>5820.56</v>
      </c>
      <c r="W18" s="143"/>
      <c r="X18" s="143"/>
    </row>
    <row r="19" spans="18:24" x14ac:dyDescent="0.2">
      <c r="R19" s="143"/>
      <c r="S19" s="143"/>
      <c r="T19" s="143"/>
      <c r="U19" s="143"/>
      <c r="V19" s="144">
        <f>SUM(V15:V18)</f>
        <v>156645.85</v>
      </c>
      <c r="W19" s="144">
        <v>156880</v>
      </c>
      <c r="X19" s="145">
        <f>W19-V19</f>
        <v>234.15</v>
      </c>
    </row>
  </sheetData>
  <mergeCells count="29">
    <mergeCell ref="A14:F14"/>
    <mergeCell ref="A10:G11"/>
    <mergeCell ref="H10:W10"/>
    <mergeCell ref="I11:X11"/>
    <mergeCell ref="A12:G13"/>
    <mergeCell ref="I12:X12"/>
    <mergeCell ref="I13:X13"/>
    <mergeCell ref="T2:V2"/>
    <mergeCell ref="A3:A4"/>
    <mergeCell ref="B3:B4"/>
    <mergeCell ref="C3:C4"/>
    <mergeCell ref="D3:D4"/>
    <mergeCell ref="E3:E4"/>
    <mergeCell ref="W2:W3"/>
    <mergeCell ref="X2:X3"/>
    <mergeCell ref="A1:X1"/>
    <mergeCell ref="A2:B2"/>
    <mergeCell ref="C2:D2"/>
    <mergeCell ref="E2:F2"/>
    <mergeCell ref="G2:G4"/>
    <mergeCell ref="H2:H3"/>
    <mergeCell ref="I2:I3"/>
    <mergeCell ref="J2:N2"/>
    <mergeCell ref="O2:O3"/>
    <mergeCell ref="P2:P3"/>
    <mergeCell ref="F3:F4"/>
    <mergeCell ref="Q2:Q3"/>
    <mergeCell ref="R2:R3"/>
    <mergeCell ref="S2:S3"/>
  </mergeCells>
  <conditionalFormatting sqref="V5:V9">
    <cfRule type="cellIs" dxfId="11" priority="1" stopIfTrue="1" operator="greaterThanOrEqual">
      <formula>0.33</formula>
    </cfRule>
    <cfRule type="cellIs" dxfId="10" priority="2" stopIfTrue="1" operator="greaterThanOrEqual">
      <formula>0.33</formula>
    </cfRule>
    <cfRule type="cellIs" dxfId="9" priority="3" stopIfTrue="1" operator="between">
      <formula>33</formula>
      <formula>100</formula>
    </cfRule>
  </conditionalFormatting>
  <pageMargins left="0.19685039370078741" right="0.19685039370078741" top="0.78740157480314965" bottom="0.59055118110236227" header="0" footer="0"/>
  <pageSetup paperSize="9" scale="4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AC17"/>
  <sheetViews>
    <sheetView topLeftCell="D1" zoomScaleNormal="100" workbookViewId="0">
      <selection activeCell="AB17" sqref="AB17"/>
    </sheetView>
  </sheetViews>
  <sheetFormatPr baseColWidth="10" defaultColWidth="9.1640625" defaultRowHeight="15" x14ac:dyDescent="0.2"/>
  <cols>
    <col min="1" max="1" width="10" style="69" customWidth="1"/>
    <col min="2" max="2" width="13.1640625" style="69" customWidth="1"/>
    <col min="3" max="3" width="9.1640625" style="69"/>
    <col min="4" max="4" width="11.83203125" style="69" customWidth="1"/>
    <col min="5" max="5" width="9.1640625" style="69"/>
    <col min="6" max="6" width="12.5" style="69" customWidth="1"/>
    <col min="7" max="7" width="9.6640625" style="69" customWidth="1"/>
    <col min="8" max="8" width="3.5" style="75" customWidth="1"/>
    <col min="9" max="9" width="16.5" style="69" customWidth="1"/>
    <col min="10" max="11" width="8.5" style="69" customWidth="1"/>
    <col min="12" max="13" width="8.33203125" style="69" customWidth="1"/>
    <col min="14" max="15" width="8.5" style="69" customWidth="1"/>
    <col min="16" max="16" width="10.5" style="69" customWidth="1"/>
    <col min="17" max="17" width="9.33203125" style="69" customWidth="1"/>
    <col min="18" max="18" width="9.6640625" style="69" customWidth="1"/>
    <col min="19" max="19" width="8.83203125" style="69" customWidth="1"/>
    <col min="20" max="20" width="12.1640625" style="69" customWidth="1"/>
    <col min="21" max="21" width="9.83203125" style="69" customWidth="1"/>
    <col min="22" max="22" width="11.5" style="69" customWidth="1"/>
    <col min="23" max="23" width="14.1640625" style="69" customWidth="1"/>
    <col min="24" max="25" width="10.83203125" style="69" customWidth="1"/>
    <col min="26" max="26" width="17.5" style="69" customWidth="1"/>
    <col min="27" max="27" width="1.5" style="68" customWidth="1"/>
    <col min="28" max="28" width="48.5" style="69" customWidth="1"/>
    <col min="29" max="29" width="12.1640625" style="69" customWidth="1"/>
    <col min="30" max="16384" width="9.1640625" style="69"/>
  </cols>
  <sheetData>
    <row r="1" spans="1:29" ht="24.75" customHeight="1" x14ac:dyDescent="0.2">
      <c r="H1" s="215" t="s">
        <v>115</v>
      </c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</row>
    <row r="2" spans="1:29" s="112" customFormat="1" ht="39.5" customHeight="1" x14ac:dyDescent="0.2">
      <c r="A2" s="216" t="s">
        <v>104</v>
      </c>
      <c r="B2" s="217"/>
      <c r="C2" s="216" t="s">
        <v>105</v>
      </c>
      <c r="D2" s="217"/>
      <c r="E2" s="216" t="s">
        <v>106</v>
      </c>
      <c r="F2" s="217"/>
      <c r="G2" s="218" t="s">
        <v>107</v>
      </c>
      <c r="H2" s="221" t="s">
        <v>9</v>
      </c>
      <c r="I2" s="223" t="s">
        <v>23</v>
      </c>
      <c r="J2" s="225" t="s">
        <v>89</v>
      </c>
      <c r="K2" s="226"/>
      <c r="L2" s="226"/>
      <c r="M2" s="226"/>
      <c r="N2" s="227"/>
      <c r="O2" s="223" t="s">
        <v>112</v>
      </c>
      <c r="P2" s="229" t="s">
        <v>97</v>
      </c>
      <c r="Q2" s="232"/>
      <c r="R2" s="252" t="s">
        <v>47</v>
      </c>
      <c r="S2" s="252"/>
      <c r="T2" s="252"/>
      <c r="U2" s="223" t="s">
        <v>25</v>
      </c>
      <c r="V2" s="233" t="s">
        <v>22</v>
      </c>
      <c r="W2" s="234"/>
      <c r="X2" s="235"/>
      <c r="Y2" s="211" t="s">
        <v>83</v>
      </c>
      <c r="Z2" s="213" t="s">
        <v>100</v>
      </c>
      <c r="AA2" s="111"/>
      <c r="AB2" s="111"/>
    </row>
    <row r="3" spans="1:29" s="112" customFormat="1" ht="93.5" customHeight="1" x14ac:dyDescent="0.2">
      <c r="A3" s="236" t="s">
        <v>108</v>
      </c>
      <c r="B3" s="231" t="s">
        <v>109</v>
      </c>
      <c r="C3" s="236" t="s">
        <v>108</v>
      </c>
      <c r="D3" s="231" t="s">
        <v>109</v>
      </c>
      <c r="E3" s="236" t="s">
        <v>108</v>
      </c>
      <c r="F3" s="231" t="s">
        <v>109</v>
      </c>
      <c r="G3" s="219"/>
      <c r="H3" s="222"/>
      <c r="I3" s="224"/>
      <c r="J3" s="110" t="s">
        <v>38</v>
      </c>
      <c r="K3" s="110" t="s">
        <v>39</v>
      </c>
      <c r="L3" s="110" t="s">
        <v>40</v>
      </c>
      <c r="M3" s="110" t="s">
        <v>42</v>
      </c>
      <c r="N3" s="110" t="s">
        <v>43</v>
      </c>
      <c r="O3" s="228"/>
      <c r="P3" s="230"/>
      <c r="Q3" s="232"/>
      <c r="R3" s="29" t="s">
        <v>48</v>
      </c>
      <c r="S3" s="29" t="s">
        <v>45</v>
      </c>
      <c r="T3" s="29" t="s">
        <v>46</v>
      </c>
      <c r="U3" s="228"/>
      <c r="V3" s="18" t="s">
        <v>26</v>
      </c>
      <c r="W3" s="21" t="s">
        <v>10</v>
      </c>
      <c r="X3" s="48" t="s">
        <v>27</v>
      </c>
      <c r="Y3" s="212"/>
      <c r="Z3" s="214"/>
      <c r="AA3" s="111"/>
      <c r="AB3" s="113" t="s">
        <v>87</v>
      </c>
      <c r="AC3" s="247" t="s">
        <v>86</v>
      </c>
    </row>
    <row r="4" spans="1:29" s="95" customFormat="1" ht="28" x14ac:dyDescent="0.2">
      <c r="A4" s="236"/>
      <c r="B4" s="231"/>
      <c r="C4" s="236"/>
      <c r="D4" s="231"/>
      <c r="E4" s="236"/>
      <c r="F4" s="231"/>
      <c r="G4" s="220"/>
      <c r="H4" s="40">
        <v>1</v>
      </c>
      <c r="I4" s="40">
        <v>2</v>
      </c>
      <c r="J4" s="40">
        <v>3</v>
      </c>
      <c r="K4" s="40">
        <v>4</v>
      </c>
      <c r="L4" s="40">
        <v>5</v>
      </c>
      <c r="M4" s="40">
        <v>6</v>
      </c>
      <c r="N4" s="40">
        <v>7</v>
      </c>
      <c r="O4" s="40" t="s">
        <v>98</v>
      </c>
      <c r="P4" s="40" t="s">
        <v>99</v>
      </c>
      <c r="Q4" s="40" t="s">
        <v>103</v>
      </c>
      <c r="R4" s="31" t="s">
        <v>90</v>
      </c>
      <c r="S4" s="31" t="s">
        <v>91</v>
      </c>
      <c r="T4" s="31" t="s">
        <v>113</v>
      </c>
      <c r="U4" s="46" t="s">
        <v>79</v>
      </c>
      <c r="V4" s="46" t="s">
        <v>92</v>
      </c>
      <c r="W4" s="46">
        <v>13</v>
      </c>
      <c r="X4" s="46">
        <v>14</v>
      </c>
      <c r="Y4" s="46" t="s">
        <v>84</v>
      </c>
      <c r="Z4" s="40" t="s">
        <v>85</v>
      </c>
      <c r="AA4" s="98"/>
      <c r="AB4" s="248" t="s">
        <v>88</v>
      </c>
      <c r="AC4" s="247"/>
    </row>
    <row r="5" spans="1:29" s="68" customFormat="1" x14ac:dyDescent="0.2">
      <c r="A5" s="93"/>
      <c r="B5" s="93"/>
      <c r="C5" s="93"/>
      <c r="D5" s="93"/>
      <c r="E5" s="93"/>
      <c r="F5" s="93"/>
      <c r="G5" s="94"/>
      <c r="H5" s="70">
        <v>1</v>
      </c>
      <c r="I5" s="71"/>
      <c r="J5" s="77"/>
      <c r="K5" s="77"/>
      <c r="L5" s="77"/>
      <c r="M5" s="77"/>
      <c r="N5" s="77"/>
      <c r="O5" s="77"/>
      <c r="P5" s="77"/>
      <c r="Q5" s="92">
        <f>J5+K5+L5+M5+N5+O5</f>
        <v>0</v>
      </c>
      <c r="R5" s="78"/>
      <c r="S5" s="78"/>
      <c r="T5" s="78">
        <f>R5*S5</f>
        <v>0</v>
      </c>
      <c r="U5" s="79">
        <f>COUNT(J5:O5)</f>
        <v>0</v>
      </c>
      <c r="V5" s="80" t="str">
        <f>IF(ISERR(AVERAGE(J5:O5)),"",AVERAGE(J5:O5))</f>
        <v/>
      </c>
      <c r="W5" s="80" t="str">
        <f>IF(ISERR(STDEV(J5:O5)),"",STDEV(J5:O5))</f>
        <v/>
      </c>
      <c r="X5" s="81" t="str">
        <f>IF(ISERR(W5/V5),"",W5/V5)</f>
        <v/>
      </c>
      <c r="Y5" s="78">
        <f>MIN(P5,V5)</f>
        <v>0</v>
      </c>
      <c r="Z5" s="77">
        <f>Y5*T5</f>
        <v>0</v>
      </c>
      <c r="AA5" s="76"/>
      <c r="AB5" s="249"/>
      <c r="AC5" s="247"/>
    </row>
    <row r="6" spans="1:29" s="68" customFormat="1" x14ac:dyDescent="0.2">
      <c r="A6" s="93"/>
      <c r="B6" s="93"/>
      <c r="C6" s="93"/>
      <c r="D6" s="93"/>
      <c r="E6" s="93"/>
      <c r="F6" s="93"/>
      <c r="G6" s="94"/>
      <c r="H6" s="70">
        <v>2</v>
      </c>
      <c r="I6" s="71"/>
      <c r="J6" s="77"/>
      <c r="K6" s="77"/>
      <c r="L6" s="77"/>
      <c r="M6" s="77"/>
      <c r="N6" s="77"/>
      <c r="O6" s="77"/>
      <c r="P6" s="77"/>
      <c r="Q6" s="92">
        <f t="shared" ref="Q6:Q11" si="0">J6+K6+L6+M6+N6+O6</f>
        <v>0</v>
      </c>
      <c r="R6" s="78"/>
      <c r="S6" s="78"/>
      <c r="T6" s="78">
        <f t="shared" ref="T6:T11" si="1">R6*S6</f>
        <v>0</v>
      </c>
      <c r="U6" s="79">
        <f t="shared" ref="U6:U11" si="2">COUNT(J6:O6)</f>
        <v>0</v>
      </c>
      <c r="V6" s="80" t="str">
        <f t="shared" ref="V6:V11" si="3">IF(ISERR(AVERAGE(J6:O6)),"",AVERAGE(J6:O6))</f>
        <v/>
      </c>
      <c r="W6" s="80" t="str">
        <f t="shared" ref="W6:W11" si="4">IF(ISERR(STDEV(J6:O6)),"",STDEV(J6:O6))</f>
        <v/>
      </c>
      <c r="X6" s="81" t="str">
        <f t="shared" ref="X6:X11" si="5">IF(ISERR(W6/V6),"",W6/V6)</f>
        <v/>
      </c>
      <c r="Y6" s="78">
        <f t="shared" ref="Y6:Y11" si="6">MIN(P6,V6)</f>
        <v>0</v>
      </c>
      <c r="Z6" s="77">
        <f t="shared" ref="Z6:Z11" si="7">Y6*T6</f>
        <v>0</v>
      </c>
      <c r="AA6" s="76"/>
      <c r="AB6" s="250"/>
      <c r="AC6" s="247"/>
    </row>
    <row r="7" spans="1:29" s="68" customFormat="1" x14ac:dyDescent="0.2">
      <c r="A7" s="93"/>
      <c r="B7" s="93"/>
      <c r="C7" s="93"/>
      <c r="D7" s="93"/>
      <c r="E7" s="93"/>
      <c r="F7" s="93"/>
      <c r="G7" s="94"/>
      <c r="H7" s="70">
        <v>3</v>
      </c>
      <c r="I7" s="71"/>
      <c r="J7" s="77"/>
      <c r="K7" s="77"/>
      <c r="L7" s="77"/>
      <c r="M7" s="77"/>
      <c r="N7" s="77"/>
      <c r="O7" s="77"/>
      <c r="P7" s="77"/>
      <c r="Q7" s="92">
        <f t="shared" si="0"/>
        <v>0</v>
      </c>
      <c r="R7" s="78"/>
      <c r="S7" s="78"/>
      <c r="T7" s="78">
        <f t="shared" si="1"/>
        <v>0</v>
      </c>
      <c r="U7" s="79">
        <f t="shared" si="2"/>
        <v>0</v>
      </c>
      <c r="V7" s="80" t="str">
        <f t="shared" si="3"/>
        <v/>
      </c>
      <c r="W7" s="80" t="str">
        <f t="shared" si="4"/>
        <v/>
      </c>
      <c r="X7" s="81" t="str">
        <f t="shared" si="5"/>
        <v/>
      </c>
      <c r="Y7" s="78">
        <f t="shared" si="6"/>
        <v>0</v>
      </c>
      <c r="Z7" s="77">
        <f t="shared" si="7"/>
        <v>0</v>
      </c>
    </row>
    <row r="8" spans="1:29" s="68" customFormat="1" x14ac:dyDescent="0.2">
      <c r="A8" s="93"/>
      <c r="B8" s="93"/>
      <c r="C8" s="93"/>
      <c r="D8" s="93"/>
      <c r="E8" s="93"/>
      <c r="F8" s="93"/>
      <c r="G8" s="94"/>
      <c r="H8" s="70">
        <v>4</v>
      </c>
      <c r="I8" s="71"/>
      <c r="J8" s="77"/>
      <c r="K8" s="77"/>
      <c r="L8" s="77"/>
      <c r="M8" s="77"/>
      <c r="N8" s="77"/>
      <c r="O8" s="77"/>
      <c r="P8" s="77"/>
      <c r="Q8" s="92">
        <f t="shared" si="0"/>
        <v>0</v>
      </c>
      <c r="R8" s="78"/>
      <c r="S8" s="78"/>
      <c r="T8" s="78">
        <f t="shared" si="1"/>
        <v>0</v>
      </c>
      <c r="U8" s="79">
        <f t="shared" si="2"/>
        <v>0</v>
      </c>
      <c r="V8" s="80" t="str">
        <f t="shared" si="3"/>
        <v/>
      </c>
      <c r="W8" s="80" t="str">
        <f t="shared" si="4"/>
        <v/>
      </c>
      <c r="X8" s="81" t="str">
        <f t="shared" si="5"/>
        <v/>
      </c>
      <c r="Y8" s="78">
        <f t="shared" si="6"/>
        <v>0</v>
      </c>
      <c r="Z8" s="77">
        <f t="shared" si="7"/>
        <v>0</v>
      </c>
    </row>
    <row r="9" spans="1:29" s="68" customFormat="1" x14ac:dyDescent="0.2">
      <c r="A9" s="93"/>
      <c r="B9" s="93"/>
      <c r="C9" s="93"/>
      <c r="D9" s="93"/>
      <c r="E9" s="93"/>
      <c r="F9" s="93"/>
      <c r="G9" s="94"/>
      <c r="H9" s="70">
        <v>5</v>
      </c>
      <c r="I9" s="71"/>
      <c r="J9" s="77"/>
      <c r="K9" s="77"/>
      <c r="L9" s="77"/>
      <c r="M9" s="77"/>
      <c r="N9" s="77"/>
      <c r="O9" s="77"/>
      <c r="P9" s="77"/>
      <c r="Q9" s="92">
        <f t="shared" si="0"/>
        <v>0</v>
      </c>
      <c r="R9" s="78"/>
      <c r="S9" s="78"/>
      <c r="T9" s="78">
        <f t="shared" si="1"/>
        <v>0</v>
      </c>
      <c r="U9" s="79">
        <f t="shared" si="2"/>
        <v>0</v>
      </c>
      <c r="V9" s="80" t="str">
        <f t="shared" si="3"/>
        <v/>
      </c>
      <c r="W9" s="80" t="str">
        <f t="shared" si="4"/>
        <v/>
      </c>
      <c r="X9" s="81" t="str">
        <f t="shared" si="5"/>
        <v/>
      </c>
      <c r="Y9" s="78">
        <f t="shared" si="6"/>
        <v>0</v>
      </c>
      <c r="Z9" s="77">
        <f t="shared" si="7"/>
        <v>0</v>
      </c>
    </row>
    <row r="10" spans="1:29" s="68" customFormat="1" x14ac:dyDescent="0.2">
      <c r="A10" s="93"/>
      <c r="B10" s="93"/>
      <c r="C10" s="93"/>
      <c r="D10" s="93"/>
      <c r="E10" s="93"/>
      <c r="F10" s="93"/>
      <c r="G10" s="94"/>
      <c r="H10" s="70">
        <v>7</v>
      </c>
      <c r="I10" s="71"/>
      <c r="J10" s="77"/>
      <c r="K10" s="77"/>
      <c r="L10" s="77"/>
      <c r="M10" s="77"/>
      <c r="N10" s="77"/>
      <c r="O10" s="77"/>
      <c r="P10" s="77"/>
      <c r="Q10" s="92">
        <f t="shared" si="0"/>
        <v>0</v>
      </c>
      <c r="R10" s="78"/>
      <c r="S10" s="78"/>
      <c r="T10" s="78">
        <f t="shared" si="1"/>
        <v>0</v>
      </c>
      <c r="U10" s="79">
        <f t="shared" si="2"/>
        <v>0</v>
      </c>
      <c r="V10" s="80" t="str">
        <f t="shared" si="3"/>
        <v/>
      </c>
      <c r="W10" s="80" t="str">
        <f t="shared" si="4"/>
        <v/>
      </c>
      <c r="X10" s="81" t="str">
        <f t="shared" si="5"/>
        <v/>
      </c>
      <c r="Y10" s="78">
        <f t="shared" si="6"/>
        <v>0</v>
      </c>
      <c r="Z10" s="77">
        <f t="shared" si="7"/>
        <v>0</v>
      </c>
    </row>
    <row r="11" spans="1:29" s="68" customFormat="1" x14ac:dyDescent="0.2">
      <c r="A11" s="93"/>
      <c r="B11" s="93"/>
      <c r="C11" s="93"/>
      <c r="D11" s="93"/>
      <c r="E11" s="93"/>
      <c r="F11" s="93"/>
      <c r="G11" s="94"/>
      <c r="H11" s="70">
        <v>8</v>
      </c>
      <c r="I11" s="71"/>
      <c r="J11" s="77"/>
      <c r="K11" s="77"/>
      <c r="L11" s="77"/>
      <c r="M11" s="77"/>
      <c r="N11" s="77"/>
      <c r="O11" s="77"/>
      <c r="P11" s="77"/>
      <c r="Q11" s="92">
        <f t="shared" si="0"/>
        <v>0</v>
      </c>
      <c r="R11" s="78"/>
      <c r="S11" s="78"/>
      <c r="T11" s="78">
        <f t="shared" si="1"/>
        <v>0</v>
      </c>
      <c r="U11" s="79">
        <f t="shared" si="2"/>
        <v>0</v>
      </c>
      <c r="V11" s="80" t="str">
        <f t="shared" si="3"/>
        <v/>
      </c>
      <c r="W11" s="80" t="str">
        <f t="shared" si="4"/>
        <v/>
      </c>
      <c r="X11" s="81" t="str">
        <f t="shared" si="5"/>
        <v/>
      </c>
      <c r="Y11" s="78">
        <f t="shared" si="6"/>
        <v>0</v>
      </c>
      <c r="Z11" s="77">
        <f t="shared" si="7"/>
        <v>0</v>
      </c>
    </row>
    <row r="12" spans="1:29" s="68" customFormat="1" ht="6.75" customHeight="1" x14ac:dyDescent="0.2">
      <c r="A12" s="72"/>
      <c r="B12" s="72"/>
      <c r="C12" s="72"/>
      <c r="D12" s="72"/>
      <c r="E12" s="72"/>
      <c r="F12" s="72"/>
      <c r="G12" s="72"/>
      <c r="H12" s="72"/>
      <c r="I12" s="73"/>
      <c r="J12" s="73"/>
      <c r="K12" s="73"/>
      <c r="L12" s="73"/>
      <c r="M12" s="73"/>
      <c r="N12" s="73"/>
      <c r="O12" s="73"/>
      <c r="P12" s="73"/>
      <c r="Q12" s="82"/>
      <c r="R12" s="73"/>
      <c r="S12" s="73"/>
      <c r="T12" s="73"/>
      <c r="U12" s="73"/>
      <c r="V12" s="74"/>
      <c r="W12" s="74"/>
      <c r="X12" s="83"/>
      <c r="Y12" s="83"/>
      <c r="Z12" s="74"/>
    </row>
    <row r="13" spans="1:29" s="68" customFormat="1" ht="22.75" customHeight="1" x14ac:dyDescent="0.2">
      <c r="A13" s="238" t="s">
        <v>110</v>
      </c>
      <c r="B13" s="238"/>
      <c r="C13" s="238"/>
      <c r="D13" s="238"/>
      <c r="E13" s="238"/>
      <c r="F13" s="238"/>
      <c r="G13" s="238"/>
      <c r="H13" s="240" t="s">
        <v>101</v>
      </c>
      <c r="I13" s="241"/>
      <c r="J13" s="241"/>
      <c r="K13" s="241"/>
      <c r="L13" s="241"/>
      <c r="M13" s="241"/>
      <c r="N13" s="241"/>
      <c r="O13" s="241"/>
      <c r="P13" s="241"/>
      <c r="Q13" s="241"/>
      <c r="R13" s="241"/>
      <c r="S13" s="241"/>
      <c r="T13" s="241"/>
      <c r="U13" s="241"/>
      <c r="V13" s="241"/>
      <c r="W13" s="241"/>
      <c r="X13" s="241"/>
      <c r="Y13" s="242"/>
      <c r="Z13" s="16">
        <f>SUM(Z5:Z12)</f>
        <v>0</v>
      </c>
    </row>
    <row r="14" spans="1:29" s="68" customFormat="1" ht="46.5" customHeight="1" x14ac:dyDescent="0.2">
      <c r="A14" s="239"/>
      <c r="B14" s="239"/>
      <c r="C14" s="239"/>
      <c r="D14" s="239"/>
      <c r="E14" s="239"/>
      <c r="F14" s="239"/>
      <c r="G14" s="239"/>
      <c r="I14" s="251" t="s">
        <v>96</v>
      </c>
      <c r="J14" s="251"/>
      <c r="K14" s="251"/>
      <c r="L14" s="251"/>
      <c r="M14" s="251"/>
      <c r="N14" s="251"/>
      <c r="O14" s="251"/>
      <c r="P14" s="251"/>
      <c r="Q14" s="251"/>
      <c r="R14" s="251"/>
      <c r="S14" s="251"/>
      <c r="T14" s="251"/>
      <c r="U14" s="251"/>
      <c r="V14" s="251"/>
      <c r="W14" s="251"/>
      <c r="X14" s="251"/>
      <c r="Y14" s="251"/>
      <c r="Z14" s="99"/>
    </row>
    <row r="15" spans="1:29" s="68" customFormat="1" ht="32.25" customHeight="1" x14ac:dyDescent="0.2">
      <c r="A15" s="244" t="s">
        <v>111</v>
      </c>
      <c r="B15" s="244"/>
      <c r="C15" s="244"/>
      <c r="D15" s="244"/>
      <c r="E15" s="244"/>
      <c r="F15" s="244"/>
      <c r="G15" s="244"/>
      <c r="I15" s="253" t="s">
        <v>95</v>
      </c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100"/>
    </row>
    <row r="16" spans="1:29" ht="49.75" customHeight="1" x14ac:dyDescent="0.2">
      <c r="A16" s="244"/>
      <c r="B16" s="244"/>
      <c r="C16" s="244"/>
      <c r="D16" s="244"/>
      <c r="E16" s="244"/>
      <c r="F16" s="244"/>
      <c r="G16" s="244"/>
      <c r="I16" s="253" t="s">
        <v>102</v>
      </c>
      <c r="J16" s="253"/>
      <c r="K16" s="253"/>
      <c r="L16" s="253"/>
      <c r="M16" s="253"/>
      <c r="N16" s="253"/>
      <c r="O16" s="253"/>
      <c r="P16" s="253"/>
      <c r="Q16" s="253"/>
      <c r="R16" s="253"/>
      <c r="S16" s="253"/>
      <c r="T16" s="253"/>
      <c r="U16" s="253"/>
      <c r="V16" s="253"/>
      <c r="W16" s="253"/>
      <c r="X16" s="253"/>
      <c r="Y16" s="253"/>
      <c r="Z16" s="100"/>
    </row>
    <row r="17" spans="1:28" ht="63" customHeight="1" x14ac:dyDescent="0.15">
      <c r="A17" s="244"/>
      <c r="B17" s="244"/>
      <c r="C17" s="244"/>
      <c r="D17" s="244"/>
      <c r="E17" s="244"/>
      <c r="F17" s="244"/>
      <c r="G17" s="244"/>
      <c r="I17" s="254" t="s">
        <v>123</v>
      </c>
      <c r="J17" s="254"/>
      <c r="K17" s="254"/>
      <c r="L17" s="254"/>
      <c r="M17" s="254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118"/>
      <c r="AA17" s="76"/>
      <c r="AB17" s="119" t="s">
        <v>122</v>
      </c>
    </row>
  </sheetData>
  <mergeCells count="31">
    <mergeCell ref="I15:Y15"/>
    <mergeCell ref="I16:Y16"/>
    <mergeCell ref="I17:Y17"/>
    <mergeCell ref="Y2:Y3"/>
    <mergeCell ref="C3:C4"/>
    <mergeCell ref="D3:D4"/>
    <mergeCell ref="E3:E4"/>
    <mergeCell ref="F3:F4"/>
    <mergeCell ref="A15:G17"/>
    <mergeCell ref="A2:B2"/>
    <mergeCell ref="A13:G14"/>
    <mergeCell ref="E2:F2"/>
    <mergeCell ref="G2:G4"/>
    <mergeCell ref="A3:A4"/>
    <mergeCell ref="B3:B4"/>
    <mergeCell ref="C2:D2"/>
    <mergeCell ref="H1:Z1"/>
    <mergeCell ref="H2:H3"/>
    <mergeCell ref="I2:I3"/>
    <mergeCell ref="J2:N2"/>
    <mergeCell ref="O2:O3"/>
    <mergeCell ref="Z2:Z3"/>
    <mergeCell ref="U2:U3"/>
    <mergeCell ref="V2:X2"/>
    <mergeCell ref="R2:T2"/>
    <mergeCell ref="AC3:AC6"/>
    <mergeCell ref="AB4:AB6"/>
    <mergeCell ref="H13:Y13"/>
    <mergeCell ref="Q2:Q3"/>
    <mergeCell ref="I14:Y14"/>
    <mergeCell ref="P2:P3"/>
  </mergeCells>
  <conditionalFormatting sqref="X5:X12">
    <cfRule type="cellIs" dxfId="8" priority="1" stopIfTrue="1" operator="greaterThanOrEqual">
      <formula>0.33</formula>
    </cfRule>
    <cfRule type="cellIs" dxfId="7" priority="2" stopIfTrue="1" operator="greaterThanOrEqual">
      <formula>0.33</formula>
    </cfRule>
    <cfRule type="cellIs" dxfId="6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7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X49"/>
  <sheetViews>
    <sheetView zoomScaleNormal="100" workbookViewId="0">
      <selection activeCell="Q21" sqref="Q21"/>
    </sheetView>
  </sheetViews>
  <sheetFormatPr baseColWidth="10" defaultColWidth="8.83203125" defaultRowHeight="15" x14ac:dyDescent="0.2"/>
  <cols>
    <col min="2" max="2" width="12.1640625" customWidth="1"/>
    <col min="4" max="4" width="14" customWidth="1"/>
    <col min="6" max="6" width="13.6640625" customWidth="1"/>
    <col min="7" max="7" width="11.33203125" customWidth="1"/>
    <col min="8" max="8" width="3.5" style="43" customWidth="1"/>
    <col min="9" max="9" width="17.5" customWidth="1"/>
    <col min="10" max="10" width="9" customWidth="1"/>
    <col min="11" max="12" width="8" customWidth="1"/>
    <col min="13" max="13" width="8.83203125" customWidth="1"/>
    <col min="14" max="15" width="8.5" customWidth="1"/>
    <col min="16" max="16" width="11" customWidth="1"/>
    <col min="17" max="17" width="13.1640625" customWidth="1"/>
    <col min="18" max="18" width="11.33203125" style="51" customWidth="1"/>
    <col min="19" max="19" width="13.1640625" customWidth="1"/>
    <col min="20" max="20" width="12.5" style="53" customWidth="1"/>
    <col min="21" max="21" width="10.6640625" customWidth="1"/>
    <col min="23" max="23" width="46.5" customWidth="1"/>
  </cols>
  <sheetData>
    <row r="1" spans="1:24" ht="24" customHeight="1" x14ac:dyDescent="0.2">
      <c r="H1" s="258" t="s">
        <v>116</v>
      </c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</row>
    <row r="2" spans="1:24" ht="14.25" customHeight="1" x14ac:dyDescent="0.2">
      <c r="H2" s="259" t="s">
        <v>28</v>
      </c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</row>
    <row r="3" spans="1:24" x14ac:dyDescent="0.2"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</row>
    <row r="4" spans="1:24" ht="49.75" customHeight="1" x14ac:dyDescent="0.2">
      <c r="H4" s="260" t="s">
        <v>29</v>
      </c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</row>
    <row r="5" spans="1:24" ht="21.75" customHeight="1" x14ac:dyDescent="0.2">
      <c r="H5" s="260" t="s">
        <v>81</v>
      </c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0"/>
      <c r="T5" s="260"/>
      <c r="U5" s="260"/>
    </row>
    <row r="6" spans="1:24" x14ac:dyDescent="0.2">
      <c r="H6" s="39"/>
      <c r="I6" s="1"/>
      <c r="J6" s="1"/>
      <c r="K6" s="1"/>
      <c r="L6" s="1"/>
      <c r="M6" s="1"/>
      <c r="N6" s="1"/>
      <c r="O6" s="1"/>
      <c r="P6" s="10"/>
      <c r="Q6" s="1"/>
      <c r="R6" s="47"/>
      <c r="S6" s="1"/>
      <c r="T6" s="52"/>
      <c r="U6" s="10"/>
    </row>
    <row r="7" spans="1:24" ht="54" customHeight="1" x14ac:dyDescent="0.2">
      <c r="A7" s="216" t="s">
        <v>104</v>
      </c>
      <c r="B7" s="217"/>
      <c r="C7" s="216" t="s">
        <v>105</v>
      </c>
      <c r="D7" s="217"/>
      <c r="E7" s="216" t="s">
        <v>106</v>
      </c>
      <c r="F7" s="217"/>
      <c r="G7" s="218" t="s">
        <v>107</v>
      </c>
      <c r="H7" s="221" t="s">
        <v>9</v>
      </c>
      <c r="I7" s="223" t="s">
        <v>23</v>
      </c>
      <c r="J7" s="225" t="s">
        <v>41</v>
      </c>
      <c r="K7" s="226"/>
      <c r="L7" s="226"/>
      <c r="M7" s="227"/>
      <c r="N7" s="223" t="s">
        <v>24</v>
      </c>
      <c r="O7" s="223" t="s">
        <v>25</v>
      </c>
      <c r="P7" s="257" t="s">
        <v>22</v>
      </c>
      <c r="Q7" s="257"/>
      <c r="R7" s="257"/>
      <c r="S7" s="11" t="s">
        <v>32</v>
      </c>
      <c r="T7" s="114" t="s">
        <v>37</v>
      </c>
      <c r="U7" s="213" t="s">
        <v>34</v>
      </c>
      <c r="X7" s="22"/>
    </row>
    <row r="8" spans="1:24" ht="119.25" customHeight="1" x14ac:dyDescent="0.2">
      <c r="A8" s="236" t="s">
        <v>108</v>
      </c>
      <c r="B8" s="231" t="s">
        <v>109</v>
      </c>
      <c r="C8" s="236" t="s">
        <v>108</v>
      </c>
      <c r="D8" s="231" t="s">
        <v>109</v>
      </c>
      <c r="E8" s="236" t="s">
        <v>108</v>
      </c>
      <c r="F8" s="231" t="s">
        <v>109</v>
      </c>
      <c r="G8" s="219"/>
      <c r="H8" s="222"/>
      <c r="I8" s="224"/>
      <c r="J8" s="27" t="s">
        <v>38</v>
      </c>
      <c r="K8" s="27" t="s">
        <v>39</v>
      </c>
      <c r="L8" s="27" t="s">
        <v>40</v>
      </c>
      <c r="M8" s="12"/>
      <c r="N8" s="228"/>
      <c r="O8" s="228"/>
      <c r="P8" s="18" t="s">
        <v>26</v>
      </c>
      <c r="Q8" s="21" t="s">
        <v>10</v>
      </c>
      <c r="R8" s="48" t="s">
        <v>27</v>
      </c>
      <c r="S8" s="13"/>
      <c r="T8" s="58" t="s">
        <v>36</v>
      </c>
      <c r="U8" s="214"/>
      <c r="W8" s="84" t="s">
        <v>93</v>
      </c>
      <c r="X8" s="247" t="s">
        <v>86</v>
      </c>
    </row>
    <row r="9" spans="1:24" ht="28" x14ac:dyDescent="0.2">
      <c r="A9" s="236"/>
      <c r="B9" s="231"/>
      <c r="C9" s="236"/>
      <c r="D9" s="231"/>
      <c r="E9" s="236"/>
      <c r="F9" s="231"/>
      <c r="G9" s="220"/>
      <c r="H9" s="40">
        <v>1</v>
      </c>
      <c r="I9" s="14">
        <v>2</v>
      </c>
      <c r="J9" s="14">
        <v>3</v>
      </c>
      <c r="K9" s="14">
        <v>4</v>
      </c>
      <c r="L9" s="14">
        <v>5</v>
      </c>
      <c r="M9" s="14" t="s">
        <v>30</v>
      </c>
      <c r="N9" s="14">
        <v>7</v>
      </c>
      <c r="O9" s="14" t="s">
        <v>114</v>
      </c>
      <c r="P9" s="19" t="s">
        <v>64</v>
      </c>
      <c r="Q9" s="19">
        <v>10</v>
      </c>
      <c r="R9" s="19">
        <v>11</v>
      </c>
      <c r="S9" s="14" t="s">
        <v>65</v>
      </c>
      <c r="T9" s="14">
        <v>13</v>
      </c>
      <c r="U9" s="14">
        <v>14</v>
      </c>
      <c r="W9" s="248" t="s">
        <v>94</v>
      </c>
      <c r="X9" s="247"/>
    </row>
    <row r="10" spans="1:24" x14ac:dyDescent="0.2">
      <c r="A10" s="93"/>
      <c r="B10" s="93"/>
      <c r="C10" s="93"/>
      <c r="D10" s="93"/>
      <c r="E10" s="93"/>
      <c r="F10" s="93"/>
      <c r="G10" s="94"/>
      <c r="H10" s="41">
        <v>1</v>
      </c>
      <c r="I10" s="85"/>
      <c r="J10" s="86"/>
      <c r="K10" s="86"/>
      <c r="L10" s="86"/>
      <c r="M10" s="33">
        <f>J10+K10+L10</f>
        <v>0</v>
      </c>
      <c r="N10" s="15"/>
      <c r="O10" s="60">
        <f>COUNT(J10:L10)</f>
        <v>0</v>
      </c>
      <c r="P10" s="80" t="str">
        <f>IF(ISERR(AVERAGE(J10:L10)),"",AVERAGE(J10:L10))</f>
        <v/>
      </c>
      <c r="Q10" s="80" t="str">
        <f>IF(ISERR(STDEV(J10:L10)),"",STDEV(J10:L10))</f>
        <v/>
      </c>
      <c r="R10" s="81" t="str">
        <f>IF(ISERR(Q10/P10),"",Q10/P10)</f>
        <v/>
      </c>
      <c r="S10" s="87" t="str">
        <f>IF(ISERR(P10*N10),"",P10*N10)</f>
        <v/>
      </c>
      <c r="T10" s="57"/>
      <c r="U10" s="20" t="e">
        <f>S10*(1+T10)</f>
        <v>#VALUE!</v>
      </c>
      <c r="W10" s="249"/>
      <c r="X10" s="247"/>
    </row>
    <row r="11" spans="1:24" x14ac:dyDescent="0.2">
      <c r="A11" s="93"/>
      <c r="B11" s="93"/>
      <c r="C11" s="93"/>
      <c r="D11" s="93"/>
      <c r="E11" s="93"/>
      <c r="F11" s="93"/>
      <c r="G11" s="94"/>
      <c r="H11" s="41">
        <v>2</v>
      </c>
      <c r="I11" s="85"/>
      <c r="J11" s="86"/>
      <c r="K11" s="86"/>
      <c r="L11" s="86"/>
      <c r="M11" s="33">
        <f t="shared" ref="M11:M16" si="0">J11+K11+L11</f>
        <v>0</v>
      </c>
      <c r="N11" s="15"/>
      <c r="O11" s="60">
        <f t="shared" ref="O11:O16" si="1">COUNT(J11:L11)</f>
        <v>0</v>
      </c>
      <c r="P11" s="80" t="str">
        <f t="shared" ref="P11:P16" si="2">IF(ISERR(AVERAGE(J11:L11)),"",AVERAGE(J11:L11))</f>
        <v/>
      </c>
      <c r="Q11" s="80" t="str">
        <f t="shared" ref="Q11:Q16" si="3">IF(ISERR(STDEV(J11:L11)),"",STDEV(J11:L11))</f>
        <v/>
      </c>
      <c r="R11" s="81" t="str">
        <f t="shared" ref="R11:R16" si="4">IF(ISERR(Q11/P11),"",Q11/P11)</f>
        <v/>
      </c>
      <c r="S11" s="87" t="str">
        <f t="shared" ref="S11:S16" si="5">IF(ISERR(P11*N11),"",P11*N11)</f>
        <v/>
      </c>
      <c r="T11" s="57"/>
      <c r="U11" s="20" t="e">
        <f t="shared" ref="U11:U16" si="6">S11*(1+T11)</f>
        <v>#VALUE!</v>
      </c>
      <c r="W11" s="250"/>
      <c r="X11" s="247"/>
    </row>
    <row r="12" spans="1:24" x14ac:dyDescent="0.2">
      <c r="A12" s="93"/>
      <c r="B12" s="93"/>
      <c r="C12" s="93"/>
      <c r="D12" s="93"/>
      <c r="E12" s="93"/>
      <c r="F12" s="93"/>
      <c r="G12" s="94"/>
      <c r="H12" s="41">
        <v>3</v>
      </c>
      <c r="I12" s="85"/>
      <c r="J12" s="86"/>
      <c r="K12" s="86"/>
      <c r="L12" s="86"/>
      <c r="M12" s="33">
        <f t="shared" si="0"/>
        <v>0</v>
      </c>
      <c r="N12" s="15"/>
      <c r="O12" s="60">
        <f t="shared" si="1"/>
        <v>0</v>
      </c>
      <c r="P12" s="80" t="str">
        <f t="shared" si="2"/>
        <v/>
      </c>
      <c r="Q12" s="80" t="str">
        <f t="shared" si="3"/>
        <v/>
      </c>
      <c r="R12" s="81" t="str">
        <f t="shared" si="4"/>
        <v/>
      </c>
      <c r="S12" s="87" t="str">
        <f t="shared" si="5"/>
        <v/>
      </c>
      <c r="T12" s="57"/>
      <c r="U12" s="20" t="e">
        <f t="shared" si="6"/>
        <v>#VALUE!</v>
      </c>
    </row>
    <row r="13" spans="1:24" ht="16" x14ac:dyDescent="0.2">
      <c r="A13" s="93"/>
      <c r="B13" s="93"/>
      <c r="C13" s="93"/>
      <c r="D13" s="93"/>
      <c r="E13" s="93"/>
      <c r="F13" s="93"/>
      <c r="G13" s="94"/>
      <c r="H13" s="41">
        <v>4</v>
      </c>
      <c r="I13" s="85"/>
      <c r="J13" s="86"/>
      <c r="K13" s="86"/>
      <c r="L13" s="86"/>
      <c r="M13" s="33">
        <f t="shared" si="0"/>
        <v>0</v>
      </c>
      <c r="N13" s="15"/>
      <c r="O13" s="60">
        <f t="shared" si="1"/>
        <v>0</v>
      </c>
      <c r="P13" s="80" t="str">
        <f t="shared" si="2"/>
        <v/>
      </c>
      <c r="Q13" s="80" t="str">
        <f t="shared" si="3"/>
        <v/>
      </c>
      <c r="R13" s="81" t="str">
        <f t="shared" si="4"/>
        <v/>
      </c>
      <c r="S13" s="87" t="str">
        <f t="shared" si="5"/>
        <v/>
      </c>
      <c r="T13" s="57"/>
      <c r="U13" s="20" t="e">
        <f t="shared" si="6"/>
        <v>#VALUE!</v>
      </c>
      <c r="W13" s="89"/>
    </row>
    <row r="14" spans="1:24" ht="15" customHeight="1" x14ac:dyDescent="0.2">
      <c r="A14" s="93"/>
      <c r="B14" s="93"/>
      <c r="C14" s="93"/>
      <c r="D14" s="93"/>
      <c r="E14" s="93"/>
      <c r="F14" s="93"/>
      <c r="G14" s="94"/>
      <c r="H14" s="41">
        <v>5</v>
      </c>
      <c r="I14" s="85"/>
      <c r="J14" s="86"/>
      <c r="K14" s="86"/>
      <c r="L14" s="86"/>
      <c r="M14" s="33">
        <f t="shared" si="0"/>
        <v>0</v>
      </c>
      <c r="N14" s="15"/>
      <c r="O14" s="60">
        <f t="shared" si="1"/>
        <v>0</v>
      </c>
      <c r="P14" s="80" t="str">
        <f t="shared" si="2"/>
        <v/>
      </c>
      <c r="Q14" s="80" t="str">
        <f t="shared" si="3"/>
        <v/>
      </c>
      <c r="R14" s="81" t="str">
        <f t="shared" si="4"/>
        <v/>
      </c>
      <c r="S14" s="87" t="str">
        <f t="shared" si="5"/>
        <v/>
      </c>
      <c r="T14" s="57"/>
      <c r="U14" s="20" t="e">
        <f t="shared" si="6"/>
        <v>#VALUE!</v>
      </c>
      <c r="W14" s="90"/>
    </row>
    <row r="15" spans="1:24" ht="15" customHeight="1" x14ac:dyDescent="0.2">
      <c r="A15" s="93"/>
      <c r="B15" s="93"/>
      <c r="C15" s="93"/>
      <c r="D15" s="93"/>
      <c r="E15" s="93"/>
      <c r="F15" s="93"/>
      <c r="G15" s="94"/>
      <c r="H15" s="41">
        <v>6</v>
      </c>
      <c r="I15" s="85"/>
      <c r="J15" s="86"/>
      <c r="K15" s="86"/>
      <c r="L15" s="86"/>
      <c r="M15" s="33">
        <f t="shared" si="0"/>
        <v>0</v>
      </c>
      <c r="N15" s="15"/>
      <c r="O15" s="60">
        <f t="shared" si="1"/>
        <v>0</v>
      </c>
      <c r="P15" s="80" t="str">
        <f t="shared" si="2"/>
        <v/>
      </c>
      <c r="Q15" s="80" t="str">
        <f t="shared" si="3"/>
        <v/>
      </c>
      <c r="R15" s="81" t="str">
        <f t="shared" si="4"/>
        <v/>
      </c>
      <c r="S15" s="87" t="str">
        <f t="shared" si="5"/>
        <v/>
      </c>
      <c r="T15" s="57"/>
      <c r="U15" s="20" t="e">
        <f t="shared" si="6"/>
        <v>#VALUE!</v>
      </c>
      <c r="W15" s="90"/>
    </row>
    <row r="16" spans="1:24" ht="15" customHeight="1" x14ac:dyDescent="0.2">
      <c r="A16" s="93"/>
      <c r="B16" s="93"/>
      <c r="C16" s="93"/>
      <c r="D16" s="93"/>
      <c r="E16" s="93"/>
      <c r="F16" s="93"/>
      <c r="G16" s="94"/>
      <c r="H16" s="41">
        <v>7</v>
      </c>
      <c r="I16" s="85"/>
      <c r="J16" s="86"/>
      <c r="K16" s="86"/>
      <c r="L16" s="86"/>
      <c r="M16" s="33">
        <f t="shared" si="0"/>
        <v>0</v>
      </c>
      <c r="N16" s="15"/>
      <c r="O16" s="60">
        <f t="shared" si="1"/>
        <v>0</v>
      </c>
      <c r="P16" s="80" t="str">
        <f t="shared" si="2"/>
        <v/>
      </c>
      <c r="Q16" s="80" t="str">
        <f t="shared" si="3"/>
        <v/>
      </c>
      <c r="R16" s="81" t="str">
        <f t="shared" si="4"/>
        <v/>
      </c>
      <c r="S16" s="87" t="str">
        <f t="shared" si="5"/>
        <v/>
      </c>
      <c r="T16" s="57"/>
      <c r="U16" s="20" t="e">
        <f t="shared" si="6"/>
        <v>#VALUE!</v>
      </c>
      <c r="W16" s="90"/>
    </row>
    <row r="17" spans="1:23" ht="6" customHeight="1" x14ac:dyDescent="0.2">
      <c r="A17" s="72"/>
      <c r="B17" s="72"/>
      <c r="C17" s="72"/>
      <c r="D17" s="72"/>
      <c r="E17" s="72"/>
      <c r="F17" s="72"/>
      <c r="G17" s="72"/>
      <c r="H17" s="44"/>
      <c r="I17" s="36"/>
      <c r="J17" s="36"/>
      <c r="K17" s="36"/>
      <c r="L17" s="36"/>
      <c r="M17" s="25"/>
      <c r="N17" s="36"/>
      <c r="O17" s="36"/>
      <c r="P17" s="26"/>
      <c r="Q17" s="26"/>
      <c r="R17" s="55"/>
      <c r="S17" s="26"/>
      <c r="T17" s="54"/>
      <c r="U17" s="26"/>
    </row>
    <row r="18" spans="1:23" ht="33" customHeight="1" x14ac:dyDescent="0.2">
      <c r="A18" s="255" t="s">
        <v>110</v>
      </c>
      <c r="B18" s="255"/>
      <c r="C18" s="255"/>
      <c r="D18" s="255"/>
      <c r="E18" s="255"/>
      <c r="F18" s="255"/>
      <c r="G18" s="255"/>
      <c r="H18" s="240" t="s">
        <v>31</v>
      </c>
      <c r="I18" s="241"/>
      <c r="J18" s="241"/>
      <c r="K18" s="241"/>
      <c r="L18" s="241"/>
      <c r="M18" s="241"/>
      <c r="N18" s="241"/>
      <c r="O18" s="241"/>
      <c r="P18" s="241"/>
      <c r="Q18" s="37"/>
      <c r="R18" s="56"/>
      <c r="S18" s="16">
        <f>SUM(S10:S17)</f>
        <v>0</v>
      </c>
      <c r="T18" s="59"/>
      <c r="U18" s="16" t="e">
        <f>SUM(U10:U17)</f>
        <v>#VALUE!</v>
      </c>
      <c r="W18" s="91"/>
    </row>
    <row r="19" spans="1:23" ht="23.25" customHeight="1" x14ac:dyDescent="0.2">
      <c r="A19" s="256"/>
      <c r="B19" s="256"/>
      <c r="C19" s="256"/>
      <c r="D19" s="256"/>
      <c r="E19" s="256"/>
      <c r="F19" s="256"/>
      <c r="G19" s="256"/>
      <c r="H19" s="39"/>
      <c r="I19" s="38"/>
      <c r="J19" s="10"/>
      <c r="K19" s="10"/>
      <c r="L19" s="10"/>
      <c r="M19" s="10"/>
      <c r="N19" s="10"/>
      <c r="O19" s="10"/>
      <c r="P19" s="10"/>
      <c r="Q19" s="10"/>
      <c r="R19" s="47"/>
      <c r="S19" s="10"/>
      <c r="T19" s="52"/>
      <c r="U19" s="10"/>
    </row>
    <row r="20" spans="1:23" x14ac:dyDescent="0.2">
      <c r="A20" s="256" t="s">
        <v>111</v>
      </c>
      <c r="B20" s="256"/>
      <c r="C20" s="256"/>
      <c r="D20" s="256"/>
      <c r="E20" s="256"/>
      <c r="F20" s="256"/>
      <c r="G20" s="256"/>
      <c r="I20" s="38"/>
      <c r="J20" s="38"/>
      <c r="K20" s="38"/>
      <c r="L20" s="38"/>
      <c r="M20" s="38"/>
      <c r="N20" s="38"/>
      <c r="O20" s="38"/>
      <c r="P20" s="38"/>
      <c r="Q20" s="38"/>
      <c r="S20" s="38"/>
      <c r="U20" s="38"/>
    </row>
    <row r="21" spans="1:23" ht="105" customHeight="1" x14ac:dyDescent="0.2">
      <c r="A21" s="256"/>
      <c r="B21" s="256"/>
      <c r="C21" s="256"/>
      <c r="D21" s="256"/>
      <c r="E21" s="256"/>
      <c r="F21" s="256"/>
      <c r="G21" s="256"/>
      <c r="I21" s="38"/>
      <c r="J21" s="38"/>
      <c r="K21" s="38"/>
      <c r="L21" s="38"/>
      <c r="M21" s="38"/>
      <c r="N21" s="38"/>
      <c r="O21" s="38"/>
      <c r="P21" s="38"/>
      <c r="Q21" s="38"/>
      <c r="S21" s="38"/>
      <c r="U21" s="38"/>
    </row>
    <row r="22" spans="1:23" x14ac:dyDescent="0.2">
      <c r="I22" s="38"/>
      <c r="J22" s="38"/>
      <c r="K22" s="38"/>
      <c r="L22" s="38"/>
      <c r="M22" s="38"/>
      <c r="N22" s="38"/>
      <c r="O22" s="38"/>
      <c r="P22" s="38"/>
      <c r="Q22" s="38"/>
      <c r="S22" s="38"/>
      <c r="U22" s="38"/>
    </row>
    <row r="23" spans="1:23" x14ac:dyDescent="0.2">
      <c r="I23" s="38"/>
      <c r="J23" s="38"/>
      <c r="K23" s="38"/>
      <c r="L23" s="38"/>
      <c r="M23" s="38"/>
      <c r="N23" s="38"/>
      <c r="O23" s="38"/>
      <c r="P23" s="38"/>
      <c r="Q23" s="38"/>
      <c r="S23" s="38"/>
      <c r="U23" s="38"/>
    </row>
    <row r="24" spans="1:23" x14ac:dyDescent="0.2">
      <c r="I24" s="38"/>
      <c r="J24" s="38"/>
      <c r="K24" s="38"/>
      <c r="L24" s="38"/>
      <c r="M24" s="38"/>
      <c r="N24" s="38"/>
      <c r="O24" s="38"/>
      <c r="P24" s="38"/>
      <c r="Q24" s="38"/>
      <c r="S24" s="38"/>
      <c r="U24" s="38"/>
    </row>
    <row r="25" spans="1:23" x14ac:dyDescent="0.2">
      <c r="I25" s="38"/>
      <c r="J25" s="38"/>
      <c r="K25" s="38"/>
      <c r="L25" s="38"/>
      <c r="M25" s="38"/>
      <c r="N25" s="38"/>
      <c r="O25" s="38"/>
      <c r="P25" s="38"/>
      <c r="Q25" s="38"/>
      <c r="S25" s="38"/>
      <c r="U25" s="38"/>
    </row>
    <row r="26" spans="1:23" x14ac:dyDescent="0.2">
      <c r="I26" s="38"/>
      <c r="J26" s="38"/>
      <c r="K26" s="38"/>
      <c r="L26" s="38"/>
      <c r="M26" s="38"/>
      <c r="N26" s="38"/>
      <c r="O26" s="38"/>
      <c r="P26" s="38"/>
      <c r="Q26" s="38"/>
      <c r="S26" s="38"/>
      <c r="U26" s="38"/>
    </row>
    <row r="27" spans="1:23" x14ac:dyDescent="0.2">
      <c r="I27" s="38"/>
      <c r="J27" s="38"/>
      <c r="K27" s="38"/>
      <c r="L27" s="38"/>
      <c r="M27" s="38"/>
      <c r="N27" s="38"/>
      <c r="O27" s="38"/>
      <c r="P27" s="38"/>
      <c r="Q27" s="38"/>
      <c r="S27" s="38"/>
      <c r="U27" s="38"/>
    </row>
    <row r="28" spans="1:23" x14ac:dyDescent="0.2">
      <c r="I28" s="38"/>
      <c r="J28" s="38"/>
      <c r="K28" s="38"/>
      <c r="L28" s="38"/>
      <c r="M28" s="38"/>
      <c r="N28" s="38"/>
      <c r="O28" s="38"/>
      <c r="P28" s="38"/>
      <c r="Q28" s="38"/>
      <c r="S28" s="38"/>
      <c r="U28" s="38"/>
    </row>
    <row r="29" spans="1:23" x14ac:dyDescent="0.2">
      <c r="I29" s="38"/>
      <c r="J29" s="38"/>
      <c r="K29" s="38"/>
      <c r="L29" s="38"/>
      <c r="M29" s="38"/>
      <c r="N29" s="38"/>
      <c r="O29" s="38"/>
      <c r="P29" s="38"/>
      <c r="Q29" s="38"/>
      <c r="S29" s="38"/>
      <c r="U29" s="38"/>
    </row>
    <row r="30" spans="1:23" x14ac:dyDescent="0.2">
      <c r="I30" s="38"/>
      <c r="J30" s="38"/>
      <c r="K30" s="38"/>
      <c r="L30" s="38"/>
      <c r="M30" s="38"/>
      <c r="N30" s="38"/>
      <c r="O30" s="38"/>
      <c r="P30" s="38"/>
      <c r="Q30" s="38"/>
      <c r="S30" s="38"/>
      <c r="U30" s="38"/>
    </row>
    <row r="31" spans="1:23" x14ac:dyDescent="0.2">
      <c r="I31" s="38"/>
      <c r="J31" s="38"/>
      <c r="K31" s="38"/>
      <c r="L31" s="38"/>
      <c r="M31" s="38"/>
      <c r="N31" s="38"/>
      <c r="O31" s="38"/>
      <c r="P31" s="38"/>
      <c r="Q31" s="38"/>
      <c r="S31" s="38"/>
      <c r="U31" s="38"/>
    </row>
    <row r="32" spans="1:23" x14ac:dyDescent="0.2">
      <c r="I32" s="38"/>
      <c r="J32" s="38"/>
      <c r="K32" s="38"/>
      <c r="L32" s="38"/>
      <c r="M32" s="38"/>
      <c r="N32" s="38"/>
      <c r="O32" s="38"/>
      <c r="P32" s="38"/>
      <c r="Q32" s="38"/>
      <c r="S32" s="38"/>
      <c r="U32" s="38"/>
    </row>
    <row r="33" spans="9:21" x14ac:dyDescent="0.2">
      <c r="I33" s="38"/>
      <c r="J33" s="38"/>
      <c r="K33" s="38"/>
      <c r="L33" s="38"/>
      <c r="M33" s="38"/>
      <c r="N33" s="38"/>
      <c r="O33" s="38"/>
      <c r="P33" s="38"/>
      <c r="Q33" s="38"/>
      <c r="S33" s="38"/>
      <c r="U33" s="38"/>
    </row>
    <row r="34" spans="9:21" x14ac:dyDescent="0.2">
      <c r="I34" s="38"/>
      <c r="J34" s="38"/>
      <c r="K34" s="38"/>
      <c r="L34" s="38"/>
      <c r="M34" s="38"/>
      <c r="N34" s="38"/>
      <c r="O34" s="38"/>
      <c r="P34" s="38"/>
      <c r="Q34" s="38"/>
      <c r="S34" s="38"/>
      <c r="U34" s="38"/>
    </row>
    <row r="35" spans="9:21" x14ac:dyDescent="0.2">
      <c r="I35" s="38"/>
      <c r="J35" s="38"/>
      <c r="K35" s="38"/>
      <c r="L35" s="38"/>
      <c r="M35" s="38"/>
      <c r="N35" s="38"/>
      <c r="O35" s="38"/>
      <c r="P35" s="38"/>
      <c r="Q35" s="38"/>
      <c r="S35" s="38"/>
      <c r="U35" s="38"/>
    </row>
    <row r="36" spans="9:21" x14ac:dyDescent="0.2">
      <c r="I36" s="38"/>
      <c r="J36" s="38"/>
      <c r="K36" s="38"/>
      <c r="L36" s="38"/>
      <c r="M36" s="38"/>
      <c r="N36" s="38"/>
      <c r="O36" s="38"/>
      <c r="P36" s="38"/>
      <c r="Q36" s="38"/>
      <c r="S36" s="38"/>
      <c r="U36" s="38"/>
    </row>
    <row r="37" spans="9:21" x14ac:dyDescent="0.2">
      <c r="I37" s="38"/>
      <c r="J37" s="38"/>
      <c r="K37" s="38"/>
      <c r="L37" s="38"/>
      <c r="M37" s="38"/>
      <c r="N37" s="38"/>
      <c r="O37" s="38"/>
      <c r="P37" s="38"/>
      <c r="Q37" s="38"/>
      <c r="S37" s="38"/>
      <c r="U37" s="38"/>
    </row>
    <row r="38" spans="9:21" x14ac:dyDescent="0.2">
      <c r="I38" s="38"/>
      <c r="J38" s="38"/>
      <c r="K38" s="38"/>
      <c r="L38" s="38"/>
      <c r="M38" s="38"/>
      <c r="N38" s="38"/>
      <c r="O38" s="38"/>
      <c r="P38" s="38"/>
      <c r="Q38" s="38"/>
      <c r="S38" s="38"/>
      <c r="U38" s="38"/>
    </row>
    <row r="39" spans="9:21" x14ac:dyDescent="0.2">
      <c r="I39" s="38"/>
      <c r="J39" s="38"/>
      <c r="K39" s="38"/>
      <c r="L39" s="38"/>
      <c r="M39" s="38"/>
      <c r="N39" s="38"/>
      <c r="O39" s="38"/>
      <c r="P39" s="38"/>
      <c r="Q39" s="38"/>
      <c r="S39" s="38"/>
      <c r="U39" s="38"/>
    </row>
    <row r="40" spans="9:21" x14ac:dyDescent="0.2">
      <c r="I40" s="38"/>
      <c r="J40" s="38"/>
      <c r="K40" s="38"/>
      <c r="L40" s="38"/>
      <c r="M40" s="38"/>
      <c r="N40" s="38"/>
      <c r="O40" s="38"/>
      <c r="P40" s="38"/>
      <c r="Q40" s="38"/>
      <c r="S40" s="38"/>
      <c r="U40" s="38"/>
    </row>
    <row r="41" spans="9:21" x14ac:dyDescent="0.2">
      <c r="I41" s="38"/>
      <c r="J41" s="38"/>
      <c r="K41" s="38"/>
      <c r="L41" s="38"/>
      <c r="M41" s="38"/>
      <c r="N41" s="38"/>
      <c r="O41" s="38"/>
      <c r="P41" s="38"/>
      <c r="Q41" s="38"/>
      <c r="S41" s="38"/>
      <c r="U41" s="38"/>
    </row>
    <row r="42" spans="9:21" x14ac:dyDescent="0.2">
      <c r="I42" s="38"/>
      <c r="J42" s="38"/>
      <c r="K42" s="38"/>
      <c r="L42" s="38"/>
      <c r="M42" s="38"/>
      <c r="N42" s="38"/>
      <c r="O42" s="38"/>
      <c r="P42" s="38"/>
      <c r="Q42" s="38"/>
      <c r="S42" s="38"/>
      <c r="U42" s="38"/>
    </row>
    <row r="43" spans="9:21" x14ac:dyDescent="0.2">
      <c r="I43" s="38"/>
      <c r="J43" s="38"/>
      <c r="K43" s="38"/>
      <c r="L43" s="38"/>
      <c r="M43" s="38"/>
      <c r="N43" s="38"/>
      <c r="O43" s="38"/>
      <c r="P43" s="38"/>
      <c r="Q43" s="38"/>
      <c r="S43" s="38"/>
      <c r="U43" s="38"/>
    </row>
    <row r="44" spans="9:21" x14ac:dyDescent="0.2">
      <c r="I44" s="38"/>
      <c r="J44" s="38"/>
      <c r="K44" s="38"/>
      <c r="L44" s="38"/>
      <c r="M44" s="38"/>
      <c r="N44" s="38"/>
      <c r="O44" s="38"/>
      <c r="P44" s="38"/>
      <c r="Q44" s="38"/>
      <c r="S44" s="38"/>
      <c r="U44" s="38"/>
    </row>
    <row r="45" spans="9:21" x14ac:dyDescent="0.2">
      <c r="I45" s="38"/>
      <c r="J45" s="38"/>
      <c r="K45" s="38"/>
      <c r="L45" s="38"/>
      <c r="M45" s="38"/>
      <c r="N45" s="38"/>
      <c r="O45" s="38"/>
      <c r="P45" s="38"/>
      <c r="Q45" s="38"/>
      <c r="S45" s="38"/>
      <c r="U45" s="38"/>
    </row>
    <row r="46" spans="9:21" x14ac:dyDescent="0.2">
      <c r="I46" s="38"/>
      <c r="J46" s="38"/>
      <c r="K46" s="38"/>
      <c r="L46" s="38"/>
      <c r="M46" s="38"/>
      <c r="N46" s="38"/>
      <c r="O46" s="38"/>
      <c r="P46" s="38"/>
      <c r="Q46" s="38"/>
      <c r="S46" s="38"/>
      <c r="U46" s="38"/>
    </row>
    <row r="47" spans="9:21" x14ac:dyDescent="0.2">
      <c r="I47" s="38"/>
      <c r="J47" s="38"/>
      <c r="K47" s="38"/>
      <c r="L47" s="38"/>
      <c r="M47" s="38"/>
      <c r="N47" s="38"/>
      <c r="O47" s="38"/>
      <c r="P47" s="38"/>
      <c r="Q47" s="38"/>
      <c r="S47" s="38"/>
      <c r="U47" s="38"/>
    </row>
    <row r="48" spans="9:21" x14ac:dyDescent="0.2">
      <c r="I48" s="38"/>
      <c r="J48" s="38"/>
      <c r="K48" s="38"/>
      <c r="L48" s="38"/>
      <c r="M48" s="38"/>
      <c r="N48" s="38"/>
      <c r="O48" s="38"/>
      <c r="P48" s="38"/>
      <c r="Q48" s="38"/>
      <c r="S48" s="38"/>
      <c r="U48" s="38"/>
    </row>
    <row r="49" spans="9:21" x14ac:dyDescent="0.2">
      <c r="I49" s="38"/>
      <c r="J49" s="38"/>
      <c r="K49" s="38"/>
      <c r="L49" s="38"/>
      <c r="M49" s="38"/>
      <c r="N49" s="38"/>
      <c r="O49" s="38"/>
      <c r="P49" s="38"/>
      <c r="Q49" s="38"/>
      <c r="S49" s="38"/>
      <c r="U49" s="38"/>
    </row>
  </sheetData>
  <mergeCells count="27">
    <mergeCell ref="C8:C9"/>
    <mergeCell ref="W9:W11"/>
    <mergeCell ref="P7:R7"/>
    <mergeCell ref="H1:U1"/>
    <mergeCell ref="H2:U2"/>
    <mergeCell ref="H3:U3"/>
    <mergeCell ref="H4:U4"/>
    <mergeCell ref="H5:U5"/>
    <mergeCell ref="U7:U8"/>
    <mergeCell ref="I7:I8"/>
    <mergeCell ref="O7:O8"/>
    <mergeCell ref="X8:X11"/>
    <mergeCell ref="D8:D9"/>
    <mergeCell ref="A18:G19"/>
    <mergeCell ref="H7:H8"/>
    <mergeCell ref="A20:G21"/>
    <mergeCell ref="A7:B7"/>
    <mergeCell ref="C7:D7"/>
    <mergeCell ref="E7:F7"/>
    <mergeCell ref="G7:G9"/>
    <mergeCell ref="A8:A9"/>
    <mergeCell ref="H18:P18"/>
    <mergeCell ref="E8:E9"/>
    <mergeCell ref="F8:F9"/>
    <mergeCell ref="N7:N8"/>
    <mergeCell ref="J7:M7"/>
    <mergeCell ref="B8:B9"/>
  </mergeCells>
  <conditionalFormatting sqref="R10:R16">
    <cfRule type="cellIs" dxfId="5" priority="2" stopIfTrue="1" operator="greaterThanOrEqual">
      <formula>0.33</formula>
    </cfRule>
    <cfRule type="cellIs" dxfId="4" priority="3" stopIfTrue="1" operator="between">
      <formula>33</formula>
      <formula>100</formula>
    </cfRule>
  </conditionalFormatting>
  <conditionalFormatting sqref="R10:R17">
    <cfRule type="cellIs" dxfId="3" priority="1" stopIfTrue="1" operator="greaterThanOrEqual">
      <formula>0.33</formula>
    </cfRule>
  </conditionalFormatting>
  <pageMargins left="0.39370078740157483" right="0.39370078740157483" top="0.59055118110236227" bottom="0.59055118110236227" header="0" footer="0"/>
  <pageSetup paperSize="9" scale="98" orientation="landscape" r:id="rId1"/>
  <colBreaks count="1" manualBreakCount="1">
    <brk id="21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030A0"/>
  </sheetPr>
  <dimension ref="A1:B16"/>
  <sheetViews>
    <sheetView zoomScaleNormal="100" workbookViewId="0">
      <selection activeCell="F6" sqref="F6"/>
    </sheetView>
  </sheetViews>
  <sheetFormatPr baseColWidth="10" defaultColWidth="9.1640625" defaultRowHeight="14" x14ac:dyDescent="0.2"/>
  <cols>
    <col min="1" max="1" width="36.1640625" style="3" customWidth="1"/>
    <col min="2" max="2" width="49" style="2" customWidth="1"/>
    <col min="3" max="16384" width="9.1640625" style="1"/>
  </cols>
  <sheetData>
    <row r="1" spans="1:2" ht="21.75" customHeight="1" x14ac:dyDescent="0.2">
      <c r="A1" s="262" t="s">
        <v>33</v>
      </c>
      <c r="B1" s="262"/>
    </row>
    <row r="2" spans="1:2" ht="55" customHeight="1" x14ac:dyDescent="0.2">
      <c r="A2" s="262"/>
      <c r="B2" s="262"/>
    </row>
    <row r="3" spans="1:2" ht="16" x14ac:dyDescent="0.2">
      <c r="A3" s="263" t="s">
        <v>0</v>
      </c>
      <c r="B3" s="263"/>
    </row>
    <row r="4" spans="1:2" ht="16" x14ac:dyDescent="0.2">
      <c r="A4" s="4"/>
      <c r="B4" s="4"/>
    </row>
    <row r="5" spans="1:2" ht="86.25" customHeight="1" x14ac:dyDescent="0.2">
      <c r="A5" s="5" t="s">
        <v>1</v>
      </c>
      <c r="B5" s="5"/>
    </row>
    <row r="6" spans="1:2" ht="133.5" customHeight="1" x14ac:dyDescent="0.2">
      <c r="A6" s="5" t="s">
        <v>2</v>
      </c>
      <c r="B6" s="5" t="s">
        <v>60</v>
      </c>
    </row>
    <row r="7" spans="1:2" ht="91.5" customHeight="1" x14ac:dyDescent="0.2">
      <c r="A7" s="5" t="s">
        <v>61</v>
      </c>
      <c r="B7" s="6" t="s">
        <v>21</v>
      </c>
    </row>
    <row r="8" spans="1:2" ht="29.25" customHeight="1" x14ac:dyDescent="0.2">
      <c r="A8" s="264" t="s">
        <v>3</v>
      </c>
      <c r="B8" s="265"/>
    </row>
    <row r="9" spans="1:2" ht="16" x14ac:dyDescent="0.2">
      <c r="A9" s="7"/>
      <c r="B9" s="7"/>
    </row>
    <row r="10" spans="1:2" ht="16" x14ac:dyDescent="0.2">
      <c r="A10" s="266" t="s">
        <v>4</v>
      </c>
      <c r="B10" s="266"/>
    </row>
    <row r="11" spans="1:2" ht="16" x14ac:dyDescent="0.2">
      <c r="A11" s="7"/>
      <c r="B11" s="7"/>
    </row>
    <row r="12" spans="1:2" ht="16" x14ac:dyDescent="0.2">
      <c r="A12" s="28" t="s">
        <v>8</v>
      </c>
      <c r="B12" s="28" t="s">
        <v>5</v>
      </c>
    </row>
    <row r="13" spans="1:2" ht="16" x14ac:dyDescent="0.2">
      <c r="A13" s="7"/>
      <c r="B13" s="7"/>
    </row>
    <row r="14" spans="1:2" ht="16" x14ac:dyDescent="0.2">
      <c r="A14" s="8" t="s">
        <v>6</v>
      </c>
      <c r="B14" s="7"/>
    </row>
    <row r="15" spans="1:2" ht="16" x14ac:dyDescent="0.2">
      <c r="A15" s="9"/>
      <c r="B15" s="7"/>
    </row>
    <row r="16" spans="1:2" ht="29.25" customHeight="1" x14ac:dyDescent="0.2">
      <c r="A16" s="261" t="s">
        <v>7</v>
      </c>
      <c r="B16" s="261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P24"/>
  <sheetViews>
    <sheetView zoomScaleNormal="100" workbookViewId="0">
      <selection activeCell="H2" sqref="H2:L2"/>
    </sheetView>
  </sheetViews>
  <sheetFormatPr baseColWidth="10" defaultColWidth="8.83203125" defaultRowHeight="15" x14ac:dyDescent="0.2"/>
  <cols>
    <col min="2" max="2" width="10.5" customWidth="1"/>
    <col min="4" max="4" width="10.83203125" customWidth="1"/>
    <col min="6" max="6" width="11.6640625" customWidth="1"/>
    <col min="7" max="7" width="11.5" customWidth="1"/>
    <col min="8" max="8" width="5.5" style="43" customWidth="1"/>
    <col min="9" max="9" width="41.5" customWidth="1"/>
    <col min="10" max="10" width="36.83203125" customWidth="1"/>
    <col min="11" max="11" width="19.33203125" customWidth="1"/>
    <col min="12" max="12" width="25.83203125" customWidth="1"/>
  </cols>
  <sheetData>
    <row r="1" spans="1:16" ht="19.5" customHeight="1" x14ac:dyDescent="0.2">
      <c r="H1" s="258" t="s">
        <v>117</v>
      </c>
      <c r="I1" s="258"/>
      <c r="J1" s="258"/>
      <c r="K1" s="258"/>
      <c r="L1" s="258"/>
    </row>
    <row r="2" spans="1:16" ht="21.75" customHeight="1" x14ac:dyDescent="0.2">
      <c r="H2" s="270" t="s">
        <v>49</v>
      </c>
      <c r="I2" s="270"/>
      <c r="J2" s="270"/>
      <c r="K2" s="270"/>
      <c r="L2" s="270"/>
    </row>
    <row r="3" spans="1:16" ht="35.75" customHeight="1" x14ac:dyDescent="0.2">
      <c r="H3" s="271"/>
      <c r="I3" s="271"/>
      <c r="J3" s="271"/>
      <c r="K3" s="271"/>
      <c r="L3" s="271"/>
      <c r="M3" s="30"/>
      <c r="N3" s="30"/>
    </row>
    <row r="4" spans="1:16" ht="15" customHeight="1" x14ac:dyDescent="0.2">
      <c r="H4" s="269" t="s">
        <v>50</v>
      </c>
      <c r="I4" s="269"/>
      <c r="J4" s="269"/>
      <c r="K4" s="269"/>
      <c r="L4" s="269"/>
      <c r="M4" s="30"/>
      <c r="N4" s="30"/>
    </row>
    <row r="5" spans="1:16" ht="11.25" customHeight="1" x14ac:dyDescent="0.2">
      <c r="H5" s="39"/>
      <c r="I5" s="1"/>
      <c r="J5" s="1"/>
      <c r="K5" s="1"/>
      <c r="L5" s="1"/>
    </row>
    <row r="6" spans="1:16" ht="90" customHeight="1" x14ac:dyDescent="0.2">
      <c r="A6" s="216" t="s">
        <v>104</v>
      </c>
      <c r="B6" s="217"/>
      <c r="C6" s="216" t="s">
        <v>105</v>
      </c>
      <c r="D6" s="217"/>
      <c r="E6" s="216" t="s">
        <v>106</v>
      </c>
      <c r="F6" s="217"/>
      <c r="G6" s="218" t="s">
        <v>107</v>
      </c>
      <c r="H6" s="45" t="s">
        <v>9</v>
      </c>
      <c r="I6" s="27" t="s">
        <v>23</v>
      </c>
      <c r="J6" s="32" t="s">
        <v>52</v>
      </c>
      <c r="K6" s="27" t="s">
        <v>24</v>
      </c>
      <c r="L6" s="11" t="s">
        <v>53</v>
      </c>
      <c r="P6" s="22"/>
    </row>
    <row r="7" spans="1:16" ht="15" customHeight="1" x14ac:dyDescent="0.2">
      <c r="A7" s="96" t="s">
        <v>108</v>
      </c>
      <c r="B7" s="97" t="s">
        <v>109</v>
      </c>
      <c r="C7" s="96" t="s">
        <v>108</v>
      </c>
      <c r="D7" s="97" t="s">
        <v>109</v>
      </c>
      <c r="E7" s="96" t="s">
        <v>108</v>
      </c>
      <c r="F7" s="97" t="s">
        <v>109</v>
      </c>
      <c r="G7" s="219"/>
      <c r="H7" s="40">
        <v>1</v>
      </c>
      <c r="I7" s="14">
        <v>2</v>
      </c>
      <c r="J7" s="14">
        <v>3</v>
      </c>
      <c r="K7" s="14">
        <v>4</v>
      </c>
      <c r="L7" s="14" t="s">
        <v>51</v>
      </c>
    </row>
    <row r="8" spans="1:16" x14ac:dyDescent="0.2">
      <c r="A8" s="93"/>
      <c r="B8" s="93"/>
      <c r="C8" s="93"/>
      <c r="D8" s="93"/>
      <c r="E8" s="93"/>
      <c r="F8" s="93"/>
      <c r="G8" s="94"/>
      <c r="H8" s="41">
        <v>1</v>
      </c>
      <c r="I8" s="34"/>
      <c r="J8" s="15"/>
      <c r="K8" s="15"/>
      <c r="L8" s="15">
        <f>J8*K8</f>
        <v>0</v>
      </c>
    </row>
    <row r="9" spans="1:16" x14ac:dyDescent="0.2">
      <c r="A9" s="93"/>
      <c r="B9" s="93"/>
      <c r="C9" s="93"/>
      <c r="D9" s="93"/>
      <c r="E9" s="93"/>
      <c r="F9" s="93"/>
      <c r="G9" s="94"/>
      <c r="H9" s="41">
        <v>2</v>
      </c>
      <c r="I9" s="34"/>
      <c r="J9" s="15"/>
      <c r="K9" s="15"/>
      <c r="L9" s="15">
        <f t="shared" ref="L9:L14" si="0">J9*K9</f>
        <v>0</v>
      </c>
    </row>
    <row r="10" spans="1:16" x14ac:dyDescent="0.2">
      <c r="A10" s="93"/>
      <c r="B10" s="93"/>
      <c r="C10" s="93"/>
      <c r="D10" s="93"/>
      <c r="E10" s="93"/>
      <c r="F10" s="93"/>
      <c r="G10" s="94"/>
      <c r="H10" s="41">
        <v>3</v>
      </c>
      <c r="I10" s="34"/>
      <c r="J10" s="15"/>
      <c r="K10" s="15"/>
      <c r="L10" s="15">
        <f t="shared" si="0"/>
        <v>0</v>
      </c>
    </row>
    <row r="11" spans="1:16" x14ac:dyDescent="0.2">
      <c r="A11" s="93"/>
      <c r="B11" s="93"/>
      <c r="C11" s="93"/>
      <c r="D11" s="93"/>
      <c r="E11" s="93"/>
      <c r="F11" s="93"/>
      <c r="G11" s="94"/>
      <c r="H11" s="41">
        <v>4</v>
      </c>
      <c r="I11" s="34"/>
      <c r="J11" s="15"/>
      <c r="K11" s="15"/>
      <c r="L11" s="15">
        <f t="shared" si="0"/>
        <v>0</v>
      </c>
    </row>
    <row r="12" spans="1:16" x14ac:dyDescent="0.2">
      <c r="A12" s="93"/>
      <c r="B12" s="93"/>
      <c r="C12" s="93"/>
      <c r="D12" s="93"/>
      <c r="E12" s="93"/>
      <c r="F12" s="93"/>
      <c r="G12" s="94"/>
      <c r="H12" s="41">
        <v>5</v>
      </c>
      <c r="I12" s="34"/>
      <c r="J12" s="15"/>
      <c r="K12" s="15"/>
      <c r="L12" s="15">
        <f t="shared" si="0"/>
        <v>0</v>
      </c>
    </row>
    <row r="13" spans="1:16" x14ac:dyDescent="0.2">
      <c r="A13" s="93"/>
      <c r="B13" s="93"/>
      <c r="C13" s="93"/>
      <c r="D13" s="93"/>
      <c r="E13" s="93"/>
      <c r="F13" s="93"/>
      <c r="G13" s="94"/>
      <c r="H13" s="41">
        <v>6</v>
      </c>
      <c r="I13" s="34"/>
      <c r="J13" s="15"/>
      <c r="K13" s="15"/>
      <c r="L13" s="15">
        <f t="shared" si="0"/>
        <v>0</v>
      </c>
    </row>
    <row r="14" spans="1:16" x14ac:dyDescent="0.2">
      <c r="A14" s="93"/>
      <c r="B14" s="93"/>
      <c r="C14" s="93"/>
      <c r="D14" s="93"/>
      <c r="E14" s="93"/>
      <c r="F14" s="93"/>
      <c r="G14" s="94"/>
      <c r="H14" s="41">
        <v>7</v>
      </c>
      <c r="I14" s="34"/>
      <c r="J14" s="15"/>
      <c r="K14" s="15"/>
      <c r="L14" s="15">
        <f t="shared" si="0"/>
        <v>0</v>
      </c>
    </row>
    <row r="15" spans="1:16" ht="6" customHeight="1" x14ac:dyDescent="0.2">
      <c r="A15" s="72"/>
      <c r="B15" s="72"/>
      <c r="C15" s="72"/>
      <c r="D15" s="72"/>
      <c r="E15" s="72"/>
      <c r="F15" s="72"/>
      <c r="G15" s="72"/>
      <c r="H15" s="44"/>
      <c r="I15" s="36"/>
      <c r="J15" s="36"/>
      <c r="K15" s="36"/>
      <c r="L15" s="26"/>
    </row>
    <row r="16" spans="1:16" ht="33" customHeight="1" x14ac:dyDescent="0.2">
      <c r="A16" s="267" t="s">
        <v>110</v>
      </c>
      <c r="B16" s="267"/>
      <c r="C16" s="267"/>
      <c r="D16" s="267"/>
      <c r="E16" s="267"/>
      <c r="F16" s="267"/>
      <c r="G16" s="267"/>
      <c r="H16" s="240" t="s">
        <v>31</v>
      </c>
      <c r="I16" s="241"/>
      <c r="J16" s="241"/>
      <c r="K16" s="241"/>
      <c r="L16" s="16">
        <f>SUM(L8:L15)</f>
        <v>0</v>
      </c>
    </row>
    <row r="17" spans="1:12" ht="25.5" customHeight="1" x14ac:dyDescent="0.2">
      <c r="A17" s="268"/>
      <c r="B17" s="268"/>
      <c r="C17" s="268"/>
      <c r="D17" s="268"/>
      <c r="E17" s="268"/>
      <c r="F17" s="268"/>
      <c r="G17" s="268"/>
      <c r="H17" s="39"/>
      <c r="I17" s="38"/>
      <c r="J17" s="10"/>
      <c r="K17" s="10"/>
      <c r="L17" s="10"/>
    </row>
    <row r="18" spans="1:12" ht="44.75" customHeight="1" x14ac:dyDescent="0.2">
      <c r="A18" s="268" t="s">
        <v>111</v>
      </c>
      <c r="B18" s="268"/>
      <c r="C18" s="268"/>
      <c r="D18" s="268"/>
      <c r="E18" s="268"/>
      <c r="F18" s="268"/>
      <c r="G18" s="268"/>
      <c r="H18" s="268"/>
      <c r="I18" s="268"/>
      <c r="J18" s="268"/>
      <c r="K18" s="268"/>
      <c r="L18" s="268"/>
    </row>
    <row r="19" spans="1:12" ht="15" customHeight="1" x14ac:dyDescent="0.2">
      <c r="I19" s="38"/>
      <c r="J19" s="38"/>
      <c r="K19" s="38"/>
      <c r="L19" s="38"/>
    </row>
    <row r="20" spans="1:12" x14ac:dyDescent="0.2">
      <c r="I20" s="38"/>
      <c r="J20" s="38"/>
      <c r="K20" s="38"/>
      <c r="L20" s="38"/>
    </row>
    <row r="21" spans="1:12" x14ac:dyDescent="0.2">
      <c r="I21" s="38"/>
      <c r="J21" s="38"/>
      <c r="K21" s="38"/>
      <c r="L21" s="38"/>
    </row>
    <row r="22" spans="1:12" x14ac:dyDescent="0.2">
      <c r="I22" s="38"/>
      <c r="J22" s="38"/>
      <c r="K22" s="38"/>
      <c r="L22" s="38"/>
    </row>
    <row r="23" spans="1:12" x14ac:dyDescent="0.2">
      <c r="I23" s="38"/>
      <c r="J23" s="38"/>
      <c r="K23" s="38"/>
      <c r="L23" s="38"/>
    </row>
    <row r="24" spans="1:12" x14ac:dyDescent="0.2">
      <c r="I24" s="38"/>
      <c r="J24" s="38"/>
      <c r="K24" s="38"/>
      <c r="L24" s="38"/>
    </row>
  </sheetData>
  <mergeCells count="11">
    <mergeCell ref="A16:G17"/>
    <mergeCell ref="A18:L18"/>
    <mergeCell ref="H16:K16"/>
    <mergeCell ref="H4:L4"/>
    <mergeCell ref="H1:L1"/>
    <mergeCell ref="H2:L2"/>
    <mergeCell ref="H3:L3"/>
    <mergeCell ref="A6:B6"/>
    <mergeCell ref="C6:D6"/>
    <mergeCell ref="E6:F6"/>
    <mergeCell ref="G6:G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7" tint="0.39997558519241921"/>
  </sheetPr>
  <dimension ref="A1:R26"/>
  <sheetViews>
    <sheetView zoomScaleNormal="100" workbookViewId="0">
      <selection activeCell="H2" sqref="H2:N2"/>
    </sheetView>
  </sheetViews>
  <sheetFormatPr baseColWidth="10" defaultColWidth="8.83203125" defaultRowHeight="15" x14ac:dyDescent="0.2"/>
  <cols>
    <col min="1" max="1" width="7.6640625" customWidth="1"/>
    <col min="2" max="2" width="11.5" customWidth="1"/>
    <col min="4" max="4" width="11.5" customWidth="1"/>
    <col min="6" max="7" width="11.5" customWidth="1"/>
    <col min="8" max="8" width="5.5" style="43" customWidth="1"/>
    <col min="9" max="9" width="26.83203125" customWidth="1"/>
    <col min="10" max="10" width="32.6640625" customWidth="1"/>
    <col min="11" max="11" width="14.5" customWidth="1"/>
    <col min="12" max="12" width="14.33203125" customWidth="1"/>
    <col min="13" max="13" width="13.5" customWidth="1"/>
    <col min="14" max="14" width="24" customWidth="1"/>
  </cols>
  <sheetData>
    <row r="1" spans="1:18" ht="19.5" customHeight="1" x14ac:dyDescent="0.2">
      <c r="H1" s="258" t="s">
        <v>117</v>
      </c>
      <c r="I1" s="258"/>
      <c r="J1" s="258"/>
      <c r="K1" s="258"/>
      <c r="L1" s="258"/>
      <c r="M1" s="258"/>
      <c r="N1" s="258"/>
    </row>
    <row r="2" spans="1:18" ht="21.75" customHeight="1" x14ac:dyDescent="0.2">
      <c r="H2" s="270" t="s">
        <v>49</v>
      </c>
      <c r="I2" s="270"/>
      <c r="J2" s="270"/>
      <c r="K2" s="270"/>
      <c r="L2" s="270"/>
      <c r="M2" s="270"/>
      <c r="N2" s="270"/>
    </row>
    <row r="3" spans="1:18" ht="35.75" customHeight="1" x14ac:dyDescent="0.2">
      <c r="H3" s="271"/>
      <c r="I3" s="271"/>
      <c r="J3" s="271"/>
      <c r="K3" s="271"/>
      <c r="L3" s="271"/>
      <c r="M3" s="271"/>
      <c r="N3" s="271"/>
      <c r="O3" s="30"/>
      <c r="P3" s="30"/>
    </row>
    <row r="4" spans="1:18" ht="15" customHeight="1" x14ac:dyDescent="0.2">
      <c r="H4" s="273" t="s">
        <v>50</v>
      </c>
      <c r="I4" s="273"/>
      <c r="J4" s="273"/>
      <c r="K4" s="273"/>
      <c r="L4" s="273"/>
      <c r="M4" s="273"/>
      <c r="N4" s="273"/>
      <c r="O4" s="30"/>
      <c r="P4" s="30"/>
    </row>
    <row r="5" spans="1:18" ht="11.25" customHeight="1" x14ac:dyDescent="0.2">
      <c r="H5" s="39"/>
      <c r="I5" s="1"/>
      <c r="J5" s="1"/>
      <c r="K5" s="1"/>
      <c r="L5" s="1"/>
      <c r="M5" s="1"/>
      <c r="N5" s="1"/>
    </row>
    <row r="6" spans="1:18" ht="30.75" customHeight="1" x14ac:dyDescent="0.2">
      <c r="A6" s="216" t="s">
        <v>104</v>
      </c>
      <c r="B6" s="217"/>
      <c r="C6" s="216" t="s">
        <v>105</v>
      </c>
      <c r="D6" s="217"/>
      <c r="E6" s="216" t="s">
        <v>106</v>
      </c>
      <c r="F6" s="217"/>
      <c r="G6" s="218" t="s">
        <v>107</v>
      </c>
      <c r="H6" s="221" t="s">
        <v>9</v>
      </c>
      <c r="I6" s="223" t="s">
        <v>23</v>
      </c>
      <c r="J6" s="223" t="s">
        <v>59</v>
      </c>
      <c r="K6" s="252" t="s">
        <v>47</v>
      </c>
      <c r="L6" s="252"/>
      <c r="M6" s="252"/>
      <c r="N6" s="213" t="s">
        <v>54</v>
      </c>
      <c r="R6" s="22"/>
    </row>
    <row r="7" spans="1:18" ht="54" customHeight="1" x14ac:dyDescent="0.2">
      <c r="A7" s="236" t="s">
        <v>108</v>
      </c>
      <c r="B7" s="231" t="s">
        <v>109</v>
      </c>
      <c r="C7" s="236" t="s">
        <v>108</v>
      </c>
      <c r="D7" s="231" t="s">
        <v>109</v>
      </c>
      <c r="E7" s="236" t="s">
        <v>108</v>
      </c>
      <c r="F7" s="231" t="s">
        <v>109</v>
      </c>
      <c r="G7" s="219"/>
      <c r="H7" s="274"/>
      <c r="I7" s="228"/>
      <c r="J7" s="228"/>
      <c r="K7" s="29" t="s">
        <v>48</v>
      </c>
      <c r="L7" s="29" t="s">
        <v>45</v>
      </c>
      <c r="M7" s="29" t="s">
        <v>46</v>
      </c>
      <c r="N7" s="214"/>
      <c r="R7" s="22"/>
    </row>
    <row r="8" spans="1:18" x14ac:dyDescent="0.2">
      <c r="A8" s="236"/>
      <c r="B8" s="231"/>
      <c r="C8" s="236"/>
      <c r="D8" s="231"/>
      <c r="E8" s="236"/>
      <c r="F8" s="231"/>
      <c r="G8" s="220"/>
      <c r="H8" s="40">
        <v>1</v>
      </c>
      <c r="I8" s="14">
        <v>2</v>
      </c>
      <c r="J8" s="14">
        <v>3</v>
      </c>
      <c r="K8" s="31" t="s">
        <v>55</v>
      </c>
      <c r="L8" s="31" t="s">
        <v>56</v>
      </c>
      <c r="M8" s="31" t="s">
        <v>58</v>
      </c>
      <c r="N8" s="14" t="s">
        <v>57</v>
      </c>
    </row>
    <row r="9" spans="1:18" x14ac:dyDescent="0.2">
      <c r="A9" s="93"/>
      <c r="B9" s="93"/>
      <c r="C9" s="93"/>
      <c r="D9" s="93"/>
      <c r="E9" s="93"/>
      <c r="F9" s="93"/>
      <c r="G9" s="94"/>
      <c r="H9" s="41">
        <v>1</v>
      </c>
      <c r="I9" s="34"/>
      <c r="J9" s="15"/>
      <c r="K9" s="15"/>
      <c r="L9" s="15"/>
      <c r="M9" s="15">
        <f>K9*L9</f>
        <v>0</v>
      </c>
      <c r="N9" s="15">
        <f>J9*M9</f>
        <v>0</v>
      </c>
    </row>
    <row r="10" spans="1:18" x14ac:dyDescent="0.2">
      <c r="A10" s="93"/>
      <c r="B10" s="93"/>
      <c r="C10" s="93"/>
      <c r="D10" s="93"/>
      <c r="E10" s="93"/>
      <c r="F10" s="93"/>
      <c r="G10" s="94"/>
      <c r="H10" s="41">
        <v>2</v>
      </c>
      <c r="I10" s="34"/>
      <c r="J10" s="15"/>
      <c r="K10" s="15"/>
      <c r="L10" s="15"/>
      <c r="M10" s="15">
        <f t="shared" ref="M10:M15" si="0">K10*L10</f>
        <v>0</v>
      </c>
      <c r="N10" s="15">
        <f t="shared" ref="N10:N15" si="1">J10*M10</f>
        <v>0</v>
      </c>
    </row>
    <row r="11" spans="1:18" x14ac:dyDescent="0.2">
      <c r="A11" s="93"/>
      <c r="B11" s="93"/>
      <c r="C11" s="93"/>
      <c r="D11" s="93"/>
      <c r="E11" s="93"/>
      <c r="F11" s="93"/>
      <c r="G11" s="94"/>
      <c r="H11" s="41">
        <v>3</v>
      </c>
      <c r="I11" s="34"/>
      <c r="J11" s="15"/>
      <c r="K11" s="15"/>
      <c r="L11" s="15"/>
      <c r="M11" s="15">
        <f t="shared" si="0"/>
        <v>0</v>
      </c>
      <c r="N11" s="15">
        <f t="shared" si="1"/>
        <v>0</v>
      </c>
    </row>
    <row r="12" spans="1:18" x14ac:dyDescent="0.2">
      <c r="A12" s="93"/>
      <c r="B12" s="93"/>
      <c r="C12" s="93"/>
      <c r="D12" s="93"/>
      <c r="E12" s="93"/>
      <c r="F12" s="93"/>
      <c r="G12" s="94"/>
      <c r="H12" s="41">
        <v>4</v>
      </c>
      <c r="I12" s="34"/>
      <c r="J12" s="15"/>
      <c r="K12" s="15"/>
      <c r="L12" s="15"/>
      <c r="M12" s="15">
        <f t="shared" si="0"/>
        <v>0</v>
      </c>
      <c r="N12" s="15">
        <f t="shared" si="1"/>
        <v>0</v>
      </c>
    </row>
    <row r="13" spans="1:18" x14ac:dyDescent="0.2">
      <c r="A13" s="93"/>
      <c r="B13" s="93"/>
      <c r="C13" s="93"/>
      <c r="D13" s="93"/>
      <c r="E13" s="93"/>
      <c r="F13" s="93"/>
      <c r="G13" s="94"/>
      <c r="H13" s="41">
        <v>5</v>
      </c>
      <c r="I13" s="34"/>
      <c r="J13" s="15"/>
      <c r="K13" s="15"/>
      <c r="L13" s="15"/>
      <c r="M13" s="15">
        <f t="shared" si="0"/>
        <v>0</v>
      </c>
      <c r="N13" s="15">
        <f t="shared" si="1"/>
        <v>0</v>
      </c>
    </row>
    <row r="14" spans="1:18" x14ac:dyDescent="0.2">
      <c r="A14" s="93"/>
      <c r="B14" s="93"/>
      <c r="C14" s="93"/>
      <c r="D14" s="93"/>
      <c r="E14" s="93"/>
      <c r="F14" s="93"/>
      <c r="G14" s="94"/>
      <c r="H14" s="41">
        <v>6</v>
      </c>
      <c r="I14" s="34"/>
      <c r="J14" s="15"/>
      <c r="K14" s="15"/>
      <c r="L14" s="15"/>
      <c r="M14" s="15">
        <f t="shared" si="0"/>
        <v>0</v>
      </c>
      <c r="N14" s="15">
        <f t="shared" si="1"/>
        <v>0</v>
      </c>
    </row>
    <row r="15" spans="1:18" x14ac:dyDescent="0.2">
      <c r="A15" s="93"/>
      <c r="B15" s="93"/>
      <c r="C15" s="93"/>
      <c r="D15" s="93"/>
      <c r="E15" s="93"/>
      <c r="F15" s="93"/>
      <c r="G15" s="94"/>
      <c r="H15" s="41">
        <v>7</v>
      </c>
      <c r="I15" s="34"/>
      <c r="J15" s="15"/>
      <c r="K15" s="15"/>
      <c r="L15" s="15"/>
      <c r="M15" s="15">
        <f t="shared" si="0"/>
        <v>0</v>
      </c>
      <c r="N15" s="15">
        <f t="shared" si="1"/>
        <v>0</v>
      </c>
    </row>
    <row r="16" spans="1:18" ht="6" customHeight="1" x14ac:dyDescent="0.2">
      <c r="A16" s="72"/>
      <c r="B16" s="72"/>
      <c r="C16" s="72"/>
      <c r="D16" s="72"/>
      <c r="E16" s="72"/>
      <c r="F16" s="72"/>
      <c r="G16" s="72"/>
      <c r="H16" s="44"/>
      <c r="I16" s="36"/>
      <c r="J16" s="36"/>
      <c r="K16" s="36"/>
      <c r="L16" s="36"/>
      <c r="M16" s="36"/>
      <c r="N16" s="26"/>
    </row>
    <row r="17" spans="1:14" ht="52.5" customHeight="1" x14ac:dyDescent="0.2">
      <c r="A17" s="238" t="s">
        <v>110</v>
      </c>
      <c r="B17" s="238"/>
      <c r="C17" s="238"/>
      <c r="D17" s="238"/>
      <c r="E17" s="238"/>
      <c r="F17" s="238"/>
      <c r="G17" s="272"/>
      <c r="H17" s="240" t="s">
        <v>31</v>
      </c>
      <c r="I17" s="241"/>
      <c r="J17" s="241"/>
      <c r="K17" s="241"/>
      <c r="L17" s="241"/>
      <c r="M17" s="241"/>
      <c r="N17" s="16">
        <f>SUM(N9:N16)</f>
        <v>0</v>
      </c>
    </row>
    <row r="18" spans="1:14" ht="119.25" customHeight="1" x14ac:dyDescent="0.2">
      <c r="A18" s="256" t="s">
        <v>111</v>
      </c>
      <c r="B18" s="256"/>
      <c r="C18" s="256"/>
      <c r="D18" s="256"/>
      <c r="E18" s="256"/>
      <c r="F18" s="256"/>
      <c r="G18" s="256"/>
      <c r="H18" s="39"/>
      <c r="I18" s="38"/>
      <c r="J18" s="10"/>
      <c r="K18" s="10"/>
      <c r="L18" s="10"/>
      <c r="M18" s="10"/>
      <c r="N18" s="10"/>
    </row>
    <row r="19" spans="1:14" ht="15" customHeight="1" x14ac:dyDescent="0.2">
      <c r="B19" s="101"/>
      <c r="C19" s="101"/>
      <c r="D19" s="101"/>
      <c r="E19" s="101"/>
      <c r="F19" s="101"/>
      <c r="G19" s="101"/>
      <c r="I19" s="38"/>
      <c r="J19" s="38"/>
      <c r="K19" s="38"/>
      <c r="L19" s="38"/>
      <c r="M19" s="38"/>
      <c r="N19" s="38"/>
    </row>
    <row r="20" spans="1:14" x14ac:dyDescent="0.2">
      <c r="I20" s="38"/>
      <c r="J20" s="38"/>
      <c r="K20" s="38"/>
      <c r="L20" s="38"/>
      <c r="M20" s="38"/>
      <c r="N20" s="38"/>
    </row>
    <row r="21" spans="1:14" x14ac:dyDescent="0.2">
      <c r="I21" s="38"/>
      <c r="J21" s="38"/>
      <c r="K21" s="38"/>
      <c r="L21" s="38"/>
      <c r="M21" s="38"/>
      <c r="N21" s="38"/>
    </row>
    <row r="22" spans="1:14" x14ac:dyDescent="0.2">
      <c r="I22" s="38"/>
      <c r="J22" s="38"/>
      <c r="K22" s="38"/>
      <c r="L22" s="38"/>
      <c r="M22" s="38"/>
      <c r="N22" s="38"/>
    </row>
    <row r="23" spans="1:14" x14ac:dyDescent="0.2">
      <c r="I23" s="38"/>
      <c r="J23" s="38"/>
      <c r="K23" s="38"/>
      <c r="L23" s="38"/>
      <c r="M23" s="38"/>
      <c r="N23" s="38"/>
    </row>
    <row r="24" spans="1:14" x14ac:dyDescent="0.2">
      <c r="I24" s="38"/>
      <c r="J24" s="38"/>
      <c r="K24" s="38"/>
      <c r="L24" s="38"/>
      <c r="M24" s="38"/>
      <c r="N24" s="38"/>
    </row>
    <row r="25" spans="1:14" x14ac:dyDescent="0.2">
      <c r="I25" s="38"/>
      <c r="J25" s="38"/>
      <c r="K25" s="38"/>
      <c r="L25" s="38"/>
      <c r="M25" s="38"/>
      <c r="N25" s="38"/>
    </row>
    <row r="26" spans="1:14" x14ac:dyDescent="0.2">
      <c r="I26" s="38"/>
      <c r="J26" s="38"/>
      <c r="K26" s="38"/>
      <c r="L26" s="38"/>
      <c r="M26" s="38"/>
      <c r="N26" s="38"/>
    </row>
  </sheetData>
  <mergeCells count="22">
    <mergeCell ref="A17:G17"/>
    <mergeCell ref="A18:G18"/>
    <mergeCell ref="N6:N7"/>
    <mergeCell ref="H1:N1"/>
    <mergeCell ref="H2:N2"/>
    <mergeCell ref="H3:N3"/>
    <mergeCell ref="H4:N4"/>
    <mergeCell ref="H17:M17"/>
    <mergeCell ref="K6:M6"/>
    <mergeCell ref="H6:H7"/>
    <mergeCell ref="I6:I7"/>
    <mergeCell ref="J6:J7"/>
    <mergeCell ref="A6:B6"/>
    <mergeCell ref="C6:D6"/>
    <mergeCell ref="E6:F6"/>
    <mergeCell ref="G6:G8"/>
    <mergeCell ref="F7:F8"/>
    <mergeCell ref="A7:A8"/>
    <mergeCell ref="B7:B8"/>
    <mergeCell ref="C7:C8"/>
    <mergeCell ref="D7:D8"/>
    <mergeCell ref="E7:E8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96633"/>
  </sheetPr>
  <dimension ref="A1:D14"/>
  <sheetViews>
    <sheetView zoomScaleNormal="100" workbookViewId="0">
      <selection activeCell="D5" sqref="D5:D11"/>
    </sheetView>
  </sheetViews>
  <sheetFormatPr baseColWidth="10" defaultColWidth="8.83203125" defaultRowHeight="15" x14ac:dyDescent="0.2"/>
  <cols>
    <col min="1" max="1" width="32.1640625" customWidth="1"/>
    <col min="2" max="2" width="54.5" customWidth="1"/>
    <col min="3" max="3" width="5.6640625" customWidth="1"/>
    <col min="4" max="4" width="47.5" customWidth="1"/>
    <col min="5" max="5" width="56.5" customWidth="1"/>
  </cols>
  <sheetData>
    <row r="1" spans="1:4" ht="16" x14ac:dyDescent="0.2">
      <c r="A1" s="7"/>
      <c r="B1" s="8" t="s">
        <v>12</v>
      </c>
    </row>
    <row r="2" spans="1:4" ht="32.25" customHeight="1" x14ac:dyDescent="0.2">
      <c r="A2" s="262" t="s">
        <v>13</v>
      </c>
      <c r="B2" s="262"/>
    </row>
    <row r="3" spans="1:4" ht="33.75" customHeight="1" x14ac:dyDescent="0.2">
      <c r="A3" s="262"/>
      <c r="B3" s="262"/>
    </row>
    <row r="4" spans="1:4" ht="16" x14ac:dyDescent="0.2">
      <c r="A4" s="277" t="s">
        <v>0</v>
      </c>
      <c r="B4" s="277"/>
    </row>
    <row r="5" spans="1:4" ht="17" x14ac:dyDescent="0.2">
      <c r="A5" s="278" t="s">
        <v>1</v>
      </c>
      <c r="B5" s="17" t="s">
        <v>14</v>
      </c>
      <c r="D5" s="275" t="s">
        <v>125</v>
      </c>
    </row>
    <row r="6" spans="1:4" ht="55" customHeight="1" x14ac:dyDescent="0.2">
      <c r="A6" s="279"/>
      <c r="B6" s="17" t="s">
        <v>15</v>
      </c>
      <c r="D6" s="276"/>
    </row>
    <row r="7" spans="1:4" ht="42" customHeight="1" x14ac:dyDescent="0.2">
      <c r="A7" s="279"/>
      <c r="B7" s="17" t="s">
        <v>16</v>
      </c>
      <c r="D7" s="276"/>
    </row>
    <row r="8" spans="1:4" ht="38.25" customHeight="1" x14ac:dyDescent="0.2">
      <c r="A8" s="280"/>
      <c r="B8" s="17" t="s">
        <v>17</v>
      </c>
      <c r="D8" s="276"/>
    </row>
    <row r="9" spans="1:4" ht="111.5" customHeight="1" x14ac:dyDescent="0.2">
      <c r="A9" s="5" t="s">
        <v>18</v>
      </c>
      <c r="B9" s="5" t="s">
        <v>19</v>
      </c>
      <c r="D9" s="276"/>
    </row>
    <row r="10" spans="1:4" ht="17" x14ac:dyDescent="0.2">
      <c r="A10" s="5" t="s">
        <v>20</v>
      </c>
      <c r="B10" s="5"/>
      <c r="D10" s="276"/>
    </row>
    <row r="11" spans="1:4" ht="98.75" customHeight="1" x14ac:dyDescent="0.2">
      <c r="A11" s="5" t="s">
        <v>35</v>
      </c>
      <c r="B11" s="6" t="s">
        <v>21</v>
      </c>
      <c r="D11" s="276"/>
    </row>
    <row r="12" spans="1:4" ht="16" x14ac:dyDescent="0.2">
      <c r="A12" s="7"/>
      <c r="B12" s="7"/>
    </row>
    <row r="13" spans="1:4" ht="16" x14ac:dyDescent="0.2">
      <c r="A13" s="9"/>
      <c r="B13" s="7"/>
    </row>
    <row r="14" spans="1:4" ht="16" x14ac:dyDescent="0.2">
      <c r="A14" s="261" t="s">
        <v>7</v>
      </c>
      <c r="B14" s="261"/>
    </row>
  </sheetData>
  <mergeCells count="6">
    <mergeCell ref="D5:D11"/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96633"/>
  </sheetPr>
  <dimension ref="A1:D16"/>
  <sheetViews>
    <sheetView topLeftCell="A10" zoomScaleNormal="100" workbookViewId="0">
      <selection activeCell="D5" sqref="D5:D14"/>
    </sheetView>
  </sheetViews>
  <sheetFormatPr baseColWidth="10" defaultColWidth="8.83203125" defaultRowHeight="15" x14ac:dyDescent="0.2"/>
  <cols>
    <col min="1" max="1" width="32.1640625" customWidth="1"/>
    <col min="2" max="2" width="54.5" customWidth="1"/>
    <col min="3" max="3" width="4.5" customWidth="1"/>
    <col min="4" max="4" width="65.5" customWidth="1"/>
  </cols>
  <sheetData>
    <row r="1" spans="1:4" ht="16" x14ac:dyDescent="0.2">
      <c r="A1" s="7"/>
      <c r="B1" s="8" t="s">
        <v>12</v>
      </c>
    </row>
    <row r="2" spans="1:4" ht="32.25" customHeight="1" x14ac:dyDescent="0.2">
      <c r="A2" s="262" t="s">
        <v>13</v>
      </c>
      <c r="B2" s="262"/>
    </row>
    <row r="3" spans="1:4" ht="17.75" customHeight="1" x14ac:dyDescent="0.2">
      <c r="A3" s="262"/>
      <c r="B3" s="262"/>
    </row>
    <row r="4" spans="1:4" ht="16" x14ac:dyDescent="0.2">
      <c r="A4" s="277" t="s">
        <v>0</v>
      </c>
      <c r="B4" s="277"/>
    </row>
    <row r="5" spans="1:4" ht="30.5" customHeight="1" x14ac:dyDescent="0.2">
      <c r="A5" s="281" t="s">
        <v>1</v>
      </c>
      <c r="B5" s="64" t="s">
        <v>77</v>
      </c>
      <c r="D5" s="275" t="s">
        <v>124</v>
      </c>
    </row>
    <row r="6" spans="1:4" ht="15.75" customHeight="1" x14ac:dyDescent="0.2">
      <c r="A6" s="281"/>
      <c r="B6" s="65" t="s">
        <v>14</v>
      </c>
      <c r="D6" s="275"/>
    </row>
    <row r="7" spans="1:4" ht="69.75" customHeight="1" x14ac:dyDescent="0.2">
      <c r="A7" s="281"/>
      <c r="B7" s="65" t="s">
        <v>73</v>
      </c>
      <c r="D7" s="275"/>
    </row>
    <row r="8" spans="1:4" ht="42" customHeight="1" x14ac:dyDescent="0.2">
      <c r="A8" s="281"/>
      <c r="B8" s="65" t="s">
        <v>71</v>
      </c>
      <c r="D8" s="275"/>
    </row>
    <row r="9" spans="1:4" ht="38.25" customHeight="1" x14ac:dyDescent="0.2">
      <c r="A9" s="281"/>
      <c r="B9" s="65" t="s">
        <v>17</v>
      </c>
      <c r="D9" s="275"/>
    </row>
    <row r="10" spans="1:4" ht="207" customHeight="1" x14ac:dyDescent="0.2">
      <c r="A10" s="66" t="s">
        <v>18</v>
      </c>
      <c r="B10" s="66" t="s">
        <v>72</v>
      </c>
      <c r="D10" s="275"/>
    </row>
    <row r="11" spans="1:4" x14ac:dyDescent="0.2">
      <c r="A11" s="66" t="s">
        <v>20</v>
      </c>
      <c r="B11" s="66"/>
      <c r="D11" s="275"/>
    </row>
    <row r="12" spans="1:4" ht="30" x14ac:dyDescent="0.2">
      <c r="A12" s="12" t="s">
        <v>74</v>
      </c>
      <c r="B12" s="6">
        <f>'Пр.1.1 - работы п.3.7.1'!T13</f>
        <v>0</v>
      </c>
      <c r="D12" s="275"/>
    </row>
    <row r="13" spans="1:4" ht="49.75" customHeight="1" x14ac:dyDescent="0.2">
      <c r="A13" s="66" t="s">
        <v>75</v>
      </c>
      <c r="B13" s="6" t="e">
        <f>'Пр.1.1 - работы п.3.7.1'!U12</f>
        <v>#VALUE!</v>
      </c>
      <c r="D13" s="275"/>
    </row>
    <row r="14" spans="1:4" ht="31" x14ac:dyDescent="0.2">
      <c r="A14" s="63" t="s">
        <v>69</v>
      </c>
      <c r="B14" s="67" t="e">
        <f>'Пр.1.1 - работы п.3.7.1'!T14</f>
        <v>#VALUE!</v>
      </c>
      <c r="D14" s="275"/>
    </row>
    <row r="15" spans="1:4" ht="16" x14ac:dyDescent="0.2">
      <c r="A15" s="9"/>
      <c r="B15" s="7"/>
    </row>
    <row r="16" spans="1:4" ht="16" x14ac:dyDescent="0.2">
      <c r="A16" s="261" t="s">
        <v>7</v>
      </c>
      <c r="B16" s="261"/>
    </row>
  </sheetData>
  <mergeCells count="6">
    <mergeCell ref="D5:D14"/>
    <mergeCell ref="A2:B2"/>
    <mergeCell ref="A3:B3"/>
    <mergeCell ref="A4:B4"/>
    <mergeCell ref="A16:B16"/>
    <mergeCell ref="A5:A9"/>
  </mergeCells>
  <pageMargins left="0.7" right="0.7" top="0.75" bottom="0.75" header="0.3" footer="0.3"/>
  <pageSetup paperSize="9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96633"/>
  </sheetPr>
  <dimension ref="A1:Z25"/>
  <sheetViews>
    <sheetView topLeftCell="B10" zoomScale="85" zoomScaleNormal="85" workbookViewId="0">
      <selection activeCell="R23" sqref="R23"/>
    </sheetView>
  </sheetViews>
  <sheetFormatPr baseColWidth="10" defaultColWidth="8.83203125" defaultRowHeight="15" x14ac:dyDescent="0.2"/>
  <cols>
    <col min="8" max="8" width="3.5" style="43" customWidth="1"/>
    <col min="9" max="9" width="17.5" customWidth="1"/>
    <col min="10" max="10" width="7.33203125" customWidth="1"/>
    <col min="11" max="12" width="7.5" customWidth="1"/>
    <col min="13" max="13" width="7.6640625" customWidth="1"/>
    <col min="14" max="14" width="7.5" customWidth="1"/>
    <col min="15" max="15" width="9.6640625" customWidth="1"/>
    <col min="16" max="16" width="8.5" customWidth="1"/>
    <col min="17" max="17" width="8.83203125" customWidth="1"/>
    <col min="18" max="18" width="11" customWidth="1"/>
    <col min="19" max="19" width="13.1640625" customWidth="1"/>
    <col min="20" max="20" width="11.33203125" style="51" customWidth="1"/>
    <col min="21" max="21" width="16.1640625" customWidth="1"/>
    <col min="22" max="22" width="2.1640625" customWidth="1"/>
    <col min="23" max="23" width="49.83203125" customWidth="1"/>
  </cols>
  <sheetData>
    <row r="1" spans="1:26" ht="16" x14ac:dyDescent="0.2">
      <c r="H1" s="289" t="s">
        <v>76</v>
      </c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</row>
    <row r="2" spans="1:26" ht="22.75" customHeight="1" x14ac:dyDescent="0.2">
      <c r="H2" s="258" t="s">
        <v>118</v>
      </c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</row>
    <row r="3" spans="1:26" ht="43.5" customHeight="1" x14ac:dyDescent="0.2">
      <c r="H3" s="259" t="s">
        <v>70</v>
      </c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</row>
    <row r="4" spans="1:26" ht="46.5" customHeight="1" x14ac:dyDescent="0.2">
      <c r="H4" s="260" t="s">
        <v>67</v>
      </c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</row>
    <row r="5" spans="1:26" ht="15.75" customHeight="1" x14ac:dyDescent="0.2">
      <c r="H5" s="260" t="s">
        <v>82</v>
      </c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0"/>
      <c r="T5" s="260"/>
      <c r="U5" s="260"/>
    </row>
    <row r="6" spans="1:26" ht="6" customHeight="1" x14ac:dyDescent="0.2">
      <c r="H6" s="39"/>
      <c r="I6" s="1"/>
      <c r="J6" s="1"/>
      <c r="K6" s="1"/>
      <c r="L6" s="1"/>
      <c r="M6" s="1"/>
      <c r="N6" s="1"/>
      <c r="O6" s="1"/>
      <c r="P6" s="1"/>
      <c r="Q6" s="1"/>
      <c r="R6" s="10"/>
      <c r="S6" s="1"/>
      <c r="T6" s="47"/>
      <c r="U6" s="10"/>
    </row>
    <row r="7" spans="1:26" ht="48.75" customHeight="1" x14ac:dyDescent="0.2">
      <c r="A7" s="216" t="s">
        <v>104</v>
      </c>
      <c r="B7" s="217"/>
      <c r="C7" s="216" t="s">
        <v>105</v>
      </c>
      <c r="D7" s="217"/>
      <c r="E7" s="216" t="s">
        <v>106</v>
      </c>
      <c r="F7" s="217"/>
      <c r="G7" s="104" t="s">
        <v>107</v>
      </c>
      <c r="H7" s="221" t="s">
        <v>9</v>
      </c>
      <c r="I7" s="223" t="s">
        <v>23</v>
      </c>
      <c r="J7" s="216" t="s">
        <v>66</v>
      </c>
      <c r="K7" s="293"/>
      <c r="L7" s="293"/>
      <c r="M7" s="293"/>
      <c r="N7" s="293"/>
      <c r="O7" s="217"/>
      <c r="P7" s="223" t="s">
        <v>68</v>
      </c>
      <c r="Q7" s="223" t="s">
        <v>25</v>
      </c>
      <c r="R7" s="294" t="s">
        <v>22</v>
      </c>
      <c r="S7" s="294"/>
      <c r="T7" s="294"/>
      <c r="U7" s="11" t="s">
        <v>32</v>
      </c>
    </row>
    <row r="8" spans="1:26" ht="98" x14ac:dyDescent="0.2">
      <c r="A8" s="107" t="s">
        <v>108</v>
      </c>
      <c r="B8" s="108" t="s">
        <v>109</v>
      </c>
      <c r="C8" s="107" t="s">
        <v>108</v>
      </c>
      <c r="D8" s="108" t="s">
        <v>109</v>
      </c>
      <c r="E8" s="107" t="s">
        <v>108</v>
      </c>
      <c r="F8" s="108" t="s">
        <v>109</v>
      </c>
      <c r="G8" s="105"/>
      <c r="H8" s="222"/>
      <c r="I8" s="224"/>
      <c r="J8" s="27" t="s">
        <v>38</v>
      </c>
      <c r="K8" s="27" t="s">
        <v>39</v>
      </c>
      <c r="L8" s="27" t="s">
        <v>40</v>
      </c>
      <c r="M8" s="27" t="s">
        <v>42</v>
      </c>
      <c r="N8" s="27" t="s">
        <v>43</v>
      </c>
      <c r="O8" s="12"/>
      <c r="P8" s="228"/>
      <c r="Q8" s="228"/>
      <c r="R8" s="18" t="s">
        <v>26</v>
      </c>
      <c r="S8" s="21" t="s">
        <v>10</v>
      </c>
      <c r="T8" s="48" t="s">
        <v>27</v>
      </c>
      <c r="U8" s="13"/>
      <c r="W8" s="117" t="s">
        <v>119</v>
      </c>
      <c r="X8" s="247" t="s">
        <v>86</v>
      </c>
    </row>
    <row r="9" spans="1:26" ht="68" x14ac:dyDescent="0.2">
      <c r="A9" s="102"/>
      <c r="B9" s="103"/>
      <c r="C9" s="102"/>
      <c r="D9" s="103"/>
      <c r="E9" s="102"/>
      <c r="F9" s="103"/>
      <c r="G9" s="106"/>
      <c r="H9" s="40">
        <v>1</v>
      </c>
      <c r="I9" s="40">
        <v>2</v>
      </c>
      <c r="J9" s="40">
        <v>3</v>
      </c>
      <c r="K9" s="40">
        <v>4</v>
      </c>
      <c r="L9" s="40">
        <v>5</v>
      </c>
      <c r="M9" s="40">
        <v>6</v>
      </c>
      <c r="N9" s="40">
        <v>7</v>
      </c>
      <c r="O9" s="40" t="s">
        <v>11</v>
      </c>
      <c r="P9" s="40">
        <v>9</v>
      </c>
      <c r="Q9" s="40" t="s">
        <v>44</v>
      </c>
      <c r="R9" s="46" t="s">
        <v>62</v>
      </c>
      <c r="S9" s="46">
        <v>12</v>
      </c>
      <c r="T9" s="46">
        <v>13</v>
      </c>
      <c r="U9" s="40" t="s">
        <v>63</v>
      </c>
      <c r="W9" s="84" t="s">
        <v>120</v>
      </c>
      <c r="X9" s="247"/>
    </row>
    <row r="10" spans="1:26" ht="80.75" customHeight="1" x14ac:dyDescent="0.2">
      <c r="A10" s="93"/>
      <c r="B10" s="93"/>
      <c r="C10" s="93"/>
      <c r="D10" s="93"/>
      <c r="E10" s="93"/>
      <c r="F10" s="93"/>
      <c r="G10" s="94"/>
      <c r="H10" s="62">
        <v>1</v>
      </c>
      <c r="I10" s="34" t="s">
        <v>78</v>
      </c>
      <c r="J10" s="61"/>
      <c r="K10" s="61"/>
      <c r="L10" s="61"/>
      <c r="M10" s="61"/>
      <c r="N10" s="61"/>
      <c r="O10" s="33">
        <f>J10+K10+L10+M10+N10</f>
        <v>0</v>
      </c>
      <c r="P10" s="60">
        <v>1</v>
      </c>
      <c r="Q10" s="60">
        <f>COUNT(J10:N10)</f>
        <v>0</v>
      </c>
      <c r="R10" s="87" t="str">
        <f>IF(ISERR(AVERAGE(J10:N10)),"",AVERAGE(J10:N10))</f>
        <v/>
      </c>
      <c r="S10" s="87" t="str">
        <f>IF(ISERR(STDEV(J10:N10)),"",STDEV(J10:N10))</f>
        <v/>
      </c>
      <c r="T10" s="88" t="str">
        <f>IF(ISERR(S10/R10),"",S10/R10)</f>
        <v/>
      </c>
      <c r="U10" s="15" t="e">
        <f>R10*P10</f>
        <v>#VALUE!</v>
      </c>
      <c r="W10" s="116" t="s">
        <v>121</v>
      </c>
      <c r="X10" s="247"/>
    </row>
    <row r="11" spans="1:26" ht="6" customHeight="1" x14ac:dyDescent="0.2">
      <c r="A11" s="42"/>
      <c r="B11" s="42"/>
      <c r="C11" s="42"/>
      <c r="D11" s="42"/>
      <c r="E11" s="42"/>
      <c r="F11" s="42"/>
      <c r="G11" s="42"/>
      <c r="H11" s="42"/>
      <c r="I11" s="35"/>
      <c r="J11" s="35"/>
      <c r="K11" s="35"/>
      <c r="L11" s="35"/>
      <c r="M11" s="35"/>
      <c r="N11" s="35"/>
      <c r="O11" s="23"/>
      <c r="P11" s="35"/>
      <c r="Q11" s="35"/>
      <c r="R11" s="24"/>
      <c r="S11" s="24"/>
      <c r="T11" s="49"/>
      <c r="U11" s="24"/>
      <c r="W11" s="115"/>
      <c r="X11" s="247"/>
    </row>
    <row r="12" spans="1:26" ht="25.5" customHeight="1" x14ac:dyDescent="0.2">
      <c r="A12" s="255" t="s">
        <v>110</v>
      </c>
      <c r="B12" s="255"/>
      <c r="C12" s="255"/>
      <c r="D12" s="255"/>
      <c r="E12" s="255"/>
      <c r="F12" s="255"/>
      <c r="G12" s="283"/>
      <c r="H12" s="62">
        <v>2</v>
      </c>
      <c r="I12" s="290" t="s">
        <v>31</v>
      </c>
      <c r="J12" s="290"/>
      <c r="K12" s="290"/>
      <c r="L12" s="290"/>
      <c r="M12" s="290"/>
      <c r="N12" s="290"/>
      <c r="O12" s="290"/>
      <c r="P12" s="290"/>
      <c r="Q12" s="290"/>
      <c r="R12" s="290"/>
      <c r="S12" s="290"/>
      <c r="T12" s="50"/>
      <c r="U12" s="16" t="e">
        <f>MIN(U10,T13)</f>
        <v>#VALUE!</v>
      </c>
    </row>
    <row r="13" spans="1:26" ht="19" customHeight="1" x14ac:dyDescent="0.2">
      <c r="A13" s="256"/>
      <c r="B13" s="256"/>
      <c r="C13" s="256"/>
      <c r="D13" s="256"/>
      <c r="E13" s="256"/>
      <c r="F13" s="256"/>
      <c r="G13" s="284"/>
      <c r="H13" s="62">
        <v>3</v>
      </c>
      <c r="I13" s="288" t="s">
        <v>74</v>
      </c>
      <c r="J13" s="288"/>
      <c r="K13" s="288"/>
      <c r="L13" s="288"/>
      <c r="M13" s="288"/>
      <c r="N13" s="288"/>
      <c r="O13" s="288"/>
      <c r="P13" s="288"/>
      <c r="Q13" s="288"/>
      <c r="R13" s="288"/>
      <c r="S13" s="288"/>
      <c r="T13" s="291"/>
      <c r="U13" s="292"/>
      <c r="V13" s="120"/>
      <c r="W13" s="253" t="s">
        <v>127</v>
      </c>
      <c r="X13" s="253"/>
      <c r="Y13" s="253"/>
      <c r="Z13" s="253"/>
    </row>
    <row r="14" spans="1:26" ht="21.75" customHeight="1" x14ac:dyDescent="0.2">
      <c r="A14" s="256" t="s">
        <v>111</v>
      </c>
      <c r="B14" s="256"/>
      <c r="C14" s="256"/>
      <c r="D14" s="256"/>
      <c r="E14" s="256"/>
      <c r="F14" s="256"/>
      <c r="G14" s="256"/>
      <c r="H14" s="62">
        <v>4</v>
      </c>
      <c r="I14" s="288" t="s">
        <v>69</v>
      </c>
      <c r="J14" s="288"/>
      <c r="K14" s="288"/>
      <c r="L14" s="288"/>
      <c r="M14" s="288"/>
      <c r="N14" s="288"/>
      <c r="O14" s="288"/>
      <c r="P14" s="288"/>
      <c r="Q14" s="288"/>
      <c r="R14" s="288"/>
      <c r="S14" s="288"/>
      <c r="T14" s="286" t="e">
        <f>U12/T13</f>
        <v>#VALUE!</v>
      </c>
      <c r="U14" s="287"/>
      <c r="V14" s="120"/>
      <c r="W14" s="253"/>
      <c r="X14" s="253"/>
      <c r="Y14" s="253"/>
      <c r="Z14" s="253"/>
    </row>
    <row r="15" spans="1:26" ht="15" customHeight="1" x14ac:dyDescent="0.2">
      <c r="A15" s="256"/>
      <c r="B15" s="256"/>
      <c r="C15" s="256"/>
      <c r="D15" s="256"/>
      <c r="E15" s="256"/>
      <c r="F15" s="256"/>
      <c r="G15" s="256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1"/>
      <c r="U15" s="120"/>
      <c r="V15" s="120"/>
      <c r="W15" s="253"/>
      <c r="X15" s="253"/>
      <c r="Y15" s="253"/>
      <c r="Z15" s="253"/>
    </row>
    <row r="16" spans="1:26" ht="108" customHeight="1" x14ac:dyDescent="0.2">
      <c r="A16" s="256"/>
      <c r="B16" s="256"/>
      <c r="C16" s="256"/>
      <c r="D16" s="256"/>
      <c r="E16" s="256"/>
      <c r="F16" s="256"/>
      <c r="G16" s="256"/>
      <c r="I16" s="285" t="s">
        <v>80</v>
      </c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120"/>
      <c r="W16" s="253"/>
      <c r="X16" s="253"/>
      <c r="Y16" s="253"/>
      <c r="Z16" s="253"/>
    </row>
    <row r="17" spans="1:26" ht="260.75" customHeight="1" x14ac:dyDescent="0.2">
      <c r="A17" s="109"/>
      <c r="B17" s="282" t="s">
        <v>126</v>
      </c>
      <c r="C17" s="282"/>
      <c r="D17" s="282"/>
      <c r="E17" s="282"/>
      <c r="F17" s="282"/>
      <c r="G17" s="282"/>
      <c r="H17" s="282"/>
      <c r="I17" s="282"/>
      <c r="J17" s="282"/>
      <c r="K17" s="282"/>
      <c r="L17" s="282"/>
      <c r="M17" s="282"/>
      <c r="N17" s="282"/>
      <c r="O17" s="282"/>
      <c r="P17" s="282"/>
      <c r="Q17" s="282"/>
      <c r="R17" s="282"/>
      <c r="S17" s="282"/>
      <c r="T17" s="282"/>
      <c r="U17" s="282"/>
      <c r="V17" s="120"/>
      <c r="W17" s="253"/>
      <c r="X17" s="253"/>
      <c r="Y17" s="253"/>
      <c r="Z17" s="253"/>
    </row>
    <row r="18" spans="1:26" x14ac:dyDescent="0.2">
      <c r="I18" s="69"/>
      <c r="W18" s="101"/>
      <c r="X18" s="101"/>
      <c r="Y18" s="101"/>
      <c r="Z18" s="101"/>
    </row>
    <row r="19" spans="1:26" x14ac:dyDescent="0.2">
      <c r="I19" s="69"/>
      <c r="W19" s="101"/>
      <c r="X19" s="101"/>
      <c r="Y19" s="101"/>
      <c r="Z19" s="101"/>
    </row>
    <row r="20" spans="1:26" x14ac:dyDescent="0.2">
      <c r="I20" s="69"/>
      <c r="W20" s="101"/>
      <c r="X20" s="101"/>
      <c r="Y20" s="101"/>
      <c r="Z20" s="101"/>
    </row>
    <row r="21" spans="1:26" x14ac:dyDescent="0.2">
      <c r="I21" s="69"/>
      <c r="W21" s="101"/>
      <c r="X21" s="101"/>
      <c r="Y21" s="101"/>
      <c r="Z21" s="101"/>
    </row>
    <row r="22" spans="1:26" x14ac:dyDescent="0.2">
      <c r="I22" s="69"/>
      <c r="W22" s="101"/>
      <c r="X22" s="101"/>
      <c r="Y22" s="101"/>
      <c r="Z22" s="101"/>
    </row>
    <row r="23" spans="1:26" x14ac:dyDescent="0.2">
      <c r="I23" s="69"/>
      <c r="W23" s="101"/>
      <c r="X23" s="101"/>
      <c r="Y23" s="101"/>
      <c r="Z23" s="101"/>
    </row>
    <row r="24" spans="1:26" x14ac:dyDescent="0.2">
      <c r="W24" s="101"/>
      <c r="X24" s="101"/>
      <c r="Y24" s="101"/>
      <c r="Z24" s="101"/>
    </row>
    <row r="25" spans="1:26" x14ac:dyDescent="0.2">
      <c r="W25" s="101"/>
      <c r="X25" s="101"/>
      <c r="Y25" s="101"/>
      <c r="Z25" s="101"/>
    </row>
  </sheetData>
  <mergeCells count="25">
    <mergeCell ref="H1:U1"/>
    <mergeCell ref="Q7:Q8"/>
    <mergeCell ref="I12:S12"/>
    <mergeCell ref="I13:S13"/>
    <mergeCell ref="T13:U13"/>
    <mergeCell ref="J7:O7"/>
    <mergeCell ref="P7:P8"/>
    <mergeCell ref="H2:U2"/>
    <mergeCell ref="H3:U3"/>
    <mergeCell ref="R7:T7"/>
    <mergeCell ref="H4:U4"/>
    <mergeCell ref="H5:U5"/>
    <mergeCell ref="H7:H8"/>
    <mergeCell ref="I7:I8"/>
    <mergeCell ref="A7:B7"/>
    <mergeCell ref="C7:D7"/>
    <mergeCell ref="E7:F7"/>
    <mergeCell ref="W13:Z17"/>
    <mergeCell ref="B17:U17"/>
    <mergeCell ref="A14:G16"/>
    <mergeCell ref="A12:G13"/>
    <mergeCell ref="I16:U16"/>
    <mergeCell ref="T14:U14"/>
    <mergeCell ref="I14:S14"/>
    <mergeCell ref="X8:X11"/>
  </mergeCells>
  <conditionalFormatting sqref="T10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5</vt:i4>
      </vt:variant>
    </vt:vector>
  </HeadingPairs>
  <TitlesOfParts>
    <vt:vector size="16" baseType="lpstr">
      <vt:lpstr>Канцелярия 2023</vt:lpstr>
      <vt:lpstr>НМЦК</vt:lpstr>
      <vt:lpstr>Пр.1.1 - ан.рын+РТ+нормир (2)</vt:lpstr>
      <vt:lpstr>Пр.1.1 услуги - ан.рын+РТ+норм</vt:lpstr>
      <vt:lpstr>Пр.1.1 п.3.7.3 - по Реестру ГК</vt:lpstr>
      <vt:lpstr>НМЦК-п.5-тариф</vt:lpstr>
      <vt:lpstr>Пр.1.1 п.5-тариф</vt:lpstr>
      <vt:lpstr>Пр.1.1 п.5-тариф услуги</vt:lpstr>
      <vt:lpstr>НМЦ-ремонт по п.6.1</vt:lpstr>
      <vt:lpstr>НМЦ- работы по п.3.7.1</vt:lpstr>
      <vt:lpstr>Пр.1.1 - работы п.3.7.1</vt:lpstr>
      <vt:lpstr>НМЦК!Область_печати</vt:lpstr>
      <vt:lpstr>'Пр.1.1 - ан.рын+РТ+нормир (2)'!Область_печати</vt:lpstr>
      <vt:lpstr>'Пр.1.1 - работы п.3.7.1'!Область_печати</vt:lpstr>
      <vt:lpstr>'Пр.1.1 п.3.7.3 - по Реестру ГК'!Область_печати</vt:lpstr>
      <vt:lpstr>'Пр.1.1 услуги - ан.рын+РТ+норм'!Область_печати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Microsoft Office User</cp:lastModifiedBy>
  <cp:lastPrinted>2026-04-29T12:18:22Z</cp:lastPrinted>
  <dcterms:created xsi:type="dcterms:W3CDTF">2011-08-15T06:57:36Z</dcterms:created>
  <dcterms:modified xsi:type="dcterms:W3CDTF">2026-05-14T13:21:40Z</dcterms:modified>
</cp:coreProperties>
</file>