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fs\public\ЗАКУПКИ\ЗАКУПКИ 2026\Электронный магазин\Еремеева-Бурмистрова\699. Штампы\"/>
    </mc:Choice>
  </mc:AlternateContent>
  <bookViews>
    <workbookView xWindow="0" yWindow="0" windowWidth="14955" windowHeight="10710"/>
  </bookViews>
  <sheets>
    <sheet name="Расчет цены" sheetId="2" r:id="rId1"/>
  </sheets>
  <definedNames>
    <definedName name="_xlnm.Print_Area" localSheetId="0">'Расчет цены'!$A$1:$R$20</definedName>
  </definedNames>
  <calcPr calcId="162913"/>
</workbook>
</file>

<file path=xl/calcChain.xml><?xml version="1.0" encoding="utf-8"?>
<calcChain xmlns="http://schemas.openxmlformats.org/spreadsheetml/2006/main">
  <c r="Q14" i="2" l="1"/>
  <c r="Q9" i="2"/>
  <c r="Q8" i="2"/>
  <c r="R8" i="2" s="1"/>
  <c r="Q4" i="2"/>
  <c r="R4" i="2" s="1"/>
  <c r="N13" i="2" l="1"/>
  <c r="Q13" i="2" s="1"/>
  <c r="R13" i="2" s="1"/>
  <c r="M13" i="2"/>
  <c r="J13" i="2"/>
  <c r="K13" i="2" s="1"/>
  <c r="L13" i="2" s="1"/>
  <c r="N12" i="2"/>
  <c r="Q12" i="2" s="1"/>
  <c r="R12" i="2" s="1"/>
  <c r="M12" i="2"/>
  <c r="J12" i="2"/>
  <c r="K12" i="2" s="1"/>
  <c r="L12" i="2" s="1"/>
  <c r="N11" i="2"/>
  <c r="Q11" i="2" s="1"/>
  <c r="R11" i="2" s="1"/>
  <c r="M11" i="2"/>
  <c r="J11" i="2"/>
  <c r="K11" i="2" s="1"/>
  <c r="L11" i="2" s="1"/>
  <c r="N10" i="2"/>
  <c r="Q10" i="2" s="1"/>
  <c r="R10" i="2" s="1"/>
  <c r="M10" i="2"/>
  <c r="J10" i="2"/>
  <c r="K10" i="2" s="1"/>
  <c r="L10" i="2" s="1"/>
  <c r="N7" i="2"/>
  <c r="Q7" i="2" s="1"/>
  <c r="R7" i="2" s="1"/>
  <c r="M7" i="2"/>
  <c r="J7" i="2"/>
  <c r="K7" i="2" s="1"/>
  <c r="L7" i="2" s="1"/>
  <c r="N5" i="2"/>
  <c r="Q5" i="2" s="1"/>
  <c r="R5" i="2" s="1"/>
  <c r="M5" i="2"/>
  <c r="K5" i="2"/>
  <c r="L5" i="2" s="1"/>
  <c r="J5" i="2"/>
  <c r="J9" i="2" l="1"/>
  <c r="K9" i="2"/>
  <c r="L9" i="2" s="1"/>
  <c r="M9" i="2"/>
  <c r="N9" i="2"/>
  <c r="R9" i="2" s="1"/>
  <c r="J6" i="2" l="1"/>
  <c r="K6" i="2" s="1"/>
  <c r="L6" i="2" s="1"/>
  <c r="M6" i="2"/>
  <c r="N6" i="2"/>
  <c r="Q6" i="2" s="1"/>
  <c r="R6" i="2" s="1"/>
  <c r="J8" i="2"/>
  <c r="K8" i="2" s="1"/>
  <c r="L8" i="2" s="1"/>
  <c r="M8" i="2"/>
  <c r="N8" i="2"/>
  <c r="J14" i="2"/>
  <c r="K14" i="2" s="1"/>
  <c r="L14" i="2" s="1"/>
  <c r="M14" i="2"/>
  <c r="N14" i="2"/>
  <c r="R14" i="2" s="1"/>
  <c r="N4" i="2" l="1"/>
  <c r="R15" i="2" l="1"/>
  <c r="J4" i="2"/>
  <c r="M4" i="2"/>
  <c r="K4" i="2" l="1"/>
  <c r="L4" i="2" s="1"/>
</calcChain>
</file>

<file path=xl/sharedStrings.xml><?xml version="1.0" encoding="utf-8"?>
<sst xmlns="http://schemas.openxmlformats.org/spreadsheetml/2006/main" count="92" uniqueCount="39">
  <si>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</si>
  <si>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</si>
  <si>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</si>
  <si>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</si>
  <si>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</si>
  <si>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t xml:space="preserve">Средняя арифметическая цена за единицу     &lt;ц&gt; </t>
  </si>
  <si>
    <t>Обоснование начальной (максимальной) цены контракта</t>
  </si>
  <si>
    <t>НМЦК, определенная методом сопоставимых рыночных цен (анализа рынка)*</t>
  </si>
  <si>
    <t>Однородность совокупности значений выявленных цен, используемых в расчете НМЦК**</t>
  </si>
  <si>
    <t>Наименование товара</t>
  </si>
  <si>
    <t>В результате проведенного расчета НМЦК контракта составила, руб.:</t>
  </si>
  <si>
    <t>Предельная цена в соответствии с Распоряжением Комитета по государственному заказу Санкт‑Петербурга от 31.05.2018 № 100-р, руб.</t>
  </si>
  <si>
    <t>№ по Приложению №2 к ПП СПб № 489</t>
  </si>
  <si>
    <t>Код КТРУ</t>
  </si>
  <si>
    <t>Цена за единицу изм. Минимальная* (руб.)</t>
  </si>
  <si>
    <t>Код ККН</t>
  </si>
  <si>
    <t>*</t>
  </si>
  <si>
    <t>шт</t>
  </si>
  <si>
    <t xml:space="preserve">*Определение НМЦК произведено Заказчиком в соответствии с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</si>
  <si>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</si>
  <si>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*** С целью экономии средств бюджетного учреждения из расчета исключены ценовые предложения с максимальным значением</t>
  </si>
  <si>
    <r>
      <t xml:space="preserve">коэффициент вариации цен V (%)           </t>
    </r>
    <r>
      <rPr>
        <i/>
        <sz val="9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</si>
  <si>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9"/>
        <color indexed="8"/>
        <rFont val="Times New Roman"/>
        <family val="1"/>
        <charset val="204"/>
      </rPr>
      <t>Расчет НМЦК по формуле</t>
    </r>
    <r>
      <rPr>
        <sz val="9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</si>
  <si>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32.99.16.120-00000001 - Штемпель
</t>
  </si>
  <si>
    <t>Поставшик№1, вход.№57/1</t>
  </si>
  <si>
    <t>Поставшик№2, вход.№57/2</t>
  </si>
  <si>
    <t>Поставшик№3, вход.№57/3</t>
  </si>
  <si>
    <t>Штамп тип5(45*15мм)</t>
  </si>
  <si>
    <t>Штамп (70*25мм)</t>
  </si>
  <si>
    <t>Штамп (60*38мм)</t>
  </si>
  <si>
    <t>Штамп тип1(45*15мм)</t>
  </si>
  <si>
    <t>Штамп тип2(45*15мм)</t>
  </si>
  <si>
    <t>Штамп тип3(45*15мм)</t>
  </si>
  <si>
    <t>Штамп тип4(45*15мм)</t>
  </si>
  <si>
    <t>Штамп тип1(75*32мм)</t>
  </si>
  <si>
    <t>Штамп тип2(75*32мм)</t>
  </si>
  <si>
    <t>Штамп тип1 (70*30мм)</t>
  </si>
  <si>
    <t>Штамп тип2 (70*30мм)</t>
  </si>
  <si>
    <t>Цена товара с учетом округления цены (руб.)**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</si>
</sst>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9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0" applyFont="1" applyFill="1" applyBorder="1" applyAlignment="1">
      <alignment vertic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/>
    <xf numFmtId="4" fontId="3" fillId="0" borderId="0" xfId="0" applyNumberFormat="1" applyFont="1" applyFill="1" applyAlignment="1"/>
    <xf numFmtId="0" fontId="3" fillId="0" borderId="0" xfId="0" applyFont="1" applyFill="1" applyAlignment="1">
      <alignment horizontal="right"/>
    </xf>
    <xf numFmtId="2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4" fontId="5" fillId="0" borderId="1" xfId="0" applyNumberFormat="1" applyFont="1" applyFill="1" applyBorder="1" applyAlignment="1">
      <alignment horizontal="center" vertical="top"/>
    </xf>
    <xf numFmtId="4" fontId="4" fillId="0" borderId="1" xfId="0" applyNumberFormat="1" applyFont="1" applyFill="1" applyBorder="1" applyAlignment="1">
      <alignment horizontal="center" vertical="top"/>
    </xf>
    <xf numFmtId="4" fontId="8" fillId="0" borderId="1" xfId="0" applyNumberFormat="1" applyFont="1" applyFill="1" applyBorder="1" applyAlignment="1">
      <alignment horizontal="center" vertical="top"/>
    </xf>
    <xf numFmtId="2" fontId="7" fillId="0" borderId="1" xfId="0" applyNumberFormat="1" applyFont="1" applyFill="1" applyBorder="1" applyAlignment="1">
      <alignment horizontal="center" vertical="top"/>
    </xf>
    <xf numFmtId="164" fontId="7" fillId="0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3" fillId="0" borderId="0" xfId="0" applyFont="1" applyFill="1" applyAlignment="1">
      <alignment shrinkToFit="1"/>
    </xf>
    <xf numFmtId="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4" fontId="3" fillId="0" borderId="0" xfId="0" applyNumberFormat="1" applyFont="1" applyFill="1" applyBorder="1" applyAlignment="1"/>
    <xf numFmtId="4" fontId="7" fillId="0" borderId="0" xfId="0" applyNumberFormat="1" applyFont="1" applyFill="1" applyBorder="1" applyAlignment="1">
      <alignment horizontal="center" vertical="center"/>
    </xf>
    <xf numFmtId="4" fontId="10" fillId="0" borderId="2" xfId="0" applyNumberFormat="1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/>
    <xf numFmtId="0" fontId="3" fillId="0" borderId="7" xfId="0" applyFont="1" applyFill="1" applyBorder="1" applyAlignment="1"/>
    <xf numFmtId="0" fontId="8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0" borderId="5" xfId="0" applyNumberFormat="1" applyFont="1" applyFill="1" applyBorder="1" applyAlignment="1">
      <alignment horizontal="center" vertical="top" wrapText="1"/>
    </xf>
    <xf numFmtId="2" fontId="4" fillId="0" borderId="7" xfId="0" applyNumberFormat="1" applyFont="1" applyFill="1" applyBorder="1" applyAlignment="1">
      <alignment horizontal="center" vertical="top" wrapText="1"/>
    </xf>
    <xf numFmtId="4" fontId="4" fillId="0" borderId="4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top"/>
    </xf>
    <xf numFmtId="4" fontId="4" fillId="2" borderId="1" xfId="0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952500</xdr:rowOff>
    </xdr:from>
    <xdr:to>
      <xdr:col>12</xdr:col>
      <xdr:colOff>0</xdr:colOff>
      <xdr:row>2</xdr:row>
      <xdr:rowOff>1304925</xdr:rowOff>
    </xdr:to>
    <xdr:pic>
      <xdr:nvPicPr>
        <xdr:cNvPr id="1333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3050" y="15621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923925</xdr:rowOff>
    </xdr:from>
    <xdr:to>
      <xdr:col>10</xdr:col>
      <xdr:colOff>1019175</xdr:colOff>
      <xdr:row>2</xdr:row>
      <xdr:rowOff>1362075</xdr:rowOff>
    </xdr:to>
    <xdr:pic>
      <xdr:nvPicPr>
        <xdr:cNvPr id="133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4350" y="15335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2</xdr:row>
      <xdr:rowOff>1600200</xdr:rowOff>
    </xdr:from>
    <xdr:to>
      <xdr:col>12</xdr:col>
      <xdr:colOff>1504950</xdr:colOff>
      <xdr:row>2</xdr:row>
      <xdr:rowOff>1962150</xdr:rowOff>
    </xdr:to>
    <xdr:pic>
      <xdr:nvPicPr>
        <xdr:cNvPr id="133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5550" y="220980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304800</xdr:colOff>
      <xdr:row>2</xdr:row>
      <xdr:rowOff>1238250</xdr:rowOff>
    </xdr:from>
    <xdr:to>
      <xdr:col>12</xdr:col>
      <xdr:colOff>457200</xdr:colOff>
      <xdr:row>2</xdr:row>
      <xdr:rowOff>1466850</xdr:rowOff>
    </xdr:to>
    <xdr:pic>
      <xdr:nvPicPr>
        <xdr:cNvPr id="1333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18478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abSelected="1" zoomScale="83" zoomScaleNormal="83" zoomScaleSheetLayoutView="85" workbookViewId="0">
      <selection activeCell="R6" sqref="R6:R7"/>
    </sheetView>
  </sheetViews>
  <sheetFormatPr defaultColWidth="9.140625" defaultRowHeight="12" x14ac:dyDescent="0.2"/>
  <cols>
    <col min="1" max="1" width="6" style="4" customWidth="1"/>
    <col min="2" max="2" width="29.7109375" style="4" customWidth="1"/>
    <col min="3" max="3" width="29.140625" style="4" hidden="1" customWidth="1"/>
    <col min="4" max="4" width="10.7109375" style="4" hidden="1" customWidth="1"/>
    <col min="5" max="5" width="12.85546875" style="4" customWidth="1"/>
    <col min="6" max="6" width="7.28515625" style="4" customWidth="1"/>
    <col min="7" max="9" width="15.140625" style="5" customWidth="1"/>
    <col min="10" max="10" width="13.7109375" style="4" customWidth="1"/>
    <col min="11" max="11" width="14.7109375" style="4" customWidth="1"/>
    <col min="12" max="12" width="17.28515625" style="4" customWidth="1"/>
    <col min="13" max="13" width="18.5703125" style="4" customWidth="1"/>
    <col min="14" max="14" width="15.42578125" style="4" customWidth="1"/>
    <col min="15" max="15" width="13.140625" style="4" hidden="1" customWidth="1"/>
    <col min="16" max="16" width="9.28515625" style="4" hidden="1" customWidth="1"/>
    <col min="17" max="17" width="14.85546875" style="5" customWidth="1"/>
    <col min="18" max="18" width="18.42578125" style="5" customWidth="1"/>
    <col min="19" max="19" width="9.140625" style="2"/>
    <col min="20" max="20" width="11.140625" style="2" bestFit="1" customWidth="1"/>
    <col min="21" max="16384" width="9.140625" style="2"/>
  </cols>
  <sheetData>
    <row r="1" spans="1:33" x14ac:dyDescent="0.2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ht="34.15" customHeight="1" x14ac:dyDescent="0.2">
      <c r="A2" s="39" t="s">
        <v>0</v>
      </c>
      <c r="B2" s="41" t="s">
        <v>9</v>
      </c>
      <c r="C2" s="39" t="s">
        <v>13</v>
      </c>
      <c r="D2" s="39" t="s">
        <v>15</v>
      </c>
      <c r="E2" s="39" t="s">
        <v>1</v>
      </c>
      <c r="F2" s="39" t="s">
        <v>2</v>
      </c>
      <c r="G2" s="45" t="s">
        <v>3</v>
      </c>
      <c r="H2" s="46"/>
      <c r="I2" s="46"/>
      <c r="J2" s="42" t="s">
        <v>8</v>
      </c>
      <c r="K2" s="43"/>
      <c r="L2" s="44"/>
      <c r="M2" s="35" t="s">
        <v>7</v>
      </c>
      <c r="N2" s="36"/>
      <c r="O2" s="36"/>
      <c r="P2" s="36"/>
      <c r="Q2" s="36"/>
      <c r="R2" s="37"/>
    </row>
    <row r="3" spans="1:33" ht="94.9" customHeight="1" x14ac:dyDescent="0.2">
      <c r="A3" s="40"/>
      <c r="B3" s="39"/>
      <c r="C3" s="40"/>
      <c r="D3" s="47"/>
      <c r="E3" s="40"/>
      <c r="F3" s="40"/>
      <c r="G3" s="9" t="s">
        <v>24</v>
      </c>
      <c r="H3" s="9" t="s">
        <v>25</v>
      </c>
      <c r="I3" s="9" t="s">
        <v>26</v>
      </c>
      <c r="J3" s="10" t="s">
        <v>5</v>
      </c>
      <c r="K3" s="10" t="s">
        <v>4</v>
      </c>
      <c r="L3" s="10" t="s">
        <v>21</v>
      </c>
      <c r="M3" s="11" t="s">
        <v>22</v>
      </c>
      <c r="N3" s="12" t="s">
        <v>14</v>
      </c>
      <c r="O3" s="13" t="s">
        <v>11</v>
      </c>
      <c r="P3" s="13" t="s">
        <v>12</v>
      </c>
      <c r="Q3" s="12" t="s">
        <v>14</v>
      </c>
      <c r="R3" s="33" t="s">
        <v>38</v>
      </c>
    </row>
    <row r="4" spans="1:33" ht="44.25" customHeight="1" x14ac:dyDescent="0.2">
      <c r="A4" s="14">
        <v>1</v>
      </c>
      <c r="B4" s="15" t="s">
        <v>34</v>
      </c>
      <c r="C4" s="16" t="s">
        <v>23</v>
      </c>
      <c r="D4" s="17" t="s">
        <v>16</v>
      </c>
      <c r="E4" s="18" t="s">
        <v>17</v>
      </c>
      <c r="F4" s="19">
        <v>1</v>
      </c>
      <c r="G4" s="20">
        <v>2200</v>
      </c>
      <c r="H4" s="20">
        <v>2100</v>
      </c>
      <c r="I4" s="20">
        <v>1714</v>
      </c>
      <c r="J4" s="21">
        <f>AVERAGE(G4:I4)</f>
        <v>2004.6666666666667</v>
      </c>
      <c r="K4" s="22">
        <f>SQRT(((SUM((POWER(I4-J4,2)),(POWER(H4-J4,2)),(POWER(G4-J4,2)))/(COLUMNS(G4:I4)-1))))</f>
        <v>256.64242309745549</v>
      </c>
      <c r="L4" s="22">
        <f>K4/J4*100</f>
        <v>12.802249239979488</v>
      </c>
      <c r="M4" s="23">
        <f>((F4/3)*(SUM(G4:I4)))</f>
        <v>2004.6666666666665</v>
      </c>
      <c r="N4" s="24">
        <f>MIN(G4:I4)</f>
        <v>1714</v>
      </c>
      <c r="O4" s="25" t="s">
        <v>16</v>
      </c>
      <c r="P4" s="25" t="s">
        <v>16</v>
      </c>
      <c r="Q4" s="20">
        <f>IF(N4&lt;O4,N4)</f>
        <v>1714</v>
      </c>
      <c r="R4" s="21">
        <f>Q4*F4</f>
        <v>1714</v>
      </c>
    </row>
    <row r="5" spans="1:33" ht="44.25" customHeight="1" x14ac:dyDescent="0.2">
      <c r="A5" s="14">
        <v>2</v>
      </c>
      <c r="B5" s="15" t="s">
        <v>35</v>
      </c>
      <c r="C5" s="16" t="s">
        <v>23</v>
      </c>
      <c r="D5" s="17" t="s">
        <v>16</v>
      </c>
      <c r="E5" s="18" t="s">
        <v>17</v>
      </c>
      <c r="F5" s="19">
        <v>1</v>
      </c>
      <c r="G5" s="20">
        <v>2200</v>
      </c>
      <c r="H5" s="20">
        <v>2100</v>
      </c>
      <c r="I5" s="20">
        <v>1714</v>
      </c>
      <c r="J5" s="21">
        <f>AVERAGE(G5:I5)</f>
        <v>2004.6666666666667</v>
      </c>
      <c r="K5" s="22">
        <f>SQRT(((SUM((POWER(I5-J5,2)),(POWER(H5-J5,2)),(POWER(G5-J5,2)))/(COLUMNS(G5:I5)-1))))</f>
        <v>256.64242309745549</v>
      </c>
      <c r="L5" s="22">
        <f>K5/J5*100</f>
        <v>12.802249239979488</v>
      </c>
      <c r="M5" s="23">
        <f>((F5/3)*(SUM(G5:I5)))</f>
        <v>2004.6666666666665</v>
      </c>
      <c r="N5" s="24">
        <f>MIN(G5:I5)</f>
        <v>1714</v>
      </c>
      <c r="O5" s="25" t="s">
        <v>16</v>
      </c>
      <c r="P5" s="25" t="s">
        <v>16</v>
      </c>
      <c r="Q5" s="20">
        <f>IF(N5&lt;O5,N5)</f>
        <v>1714</v>
      </c>
      <c r="R5" s="21">
        <f t="shared" ref="R5" si="0">Q5*F5</f>
        <v>1714</v>
      </c>
    </row>
    <row r="6" spans="1:33" ht="42" customHeight="1" x14ac:dyDescent="0.2">
      <c r="A6" s="14">
        <v>3</v>
      </c>
      <c r="B6" s="15" t="s">
        <v>36</v>
      </c>
      <c r="C6" s="16" t="s">
        <v>23</v>
      </c>
      <c r="D6" s="17" t="s">
        <v>16</v>
      </c>
      <c r="E6" s="18" t="s">
        <v>17</v>
      </c>
      <c r="F6" s="19">
        <v>1</v>
      </c>
      <c r="G6" s="48">
        <v>2200</v>
      </c>
      <c r="H6" s="20">
        <v>2100</v>
      </c>
      <c r="I6" s="20">
        <v>1386</v>
      </c>
      <c r="J6" s="21">
        <f t="shared" ref="J6:J14" si="1">AVERAGE(G6:I6)</f>
        <v>1895.3333333333333</v>
      </c>
      <c r="K6" s="22">
        <f t="shared" ref="K6:K14" si="2">SQRT(((SUM((POWER(I6-J6,2)),(POWER(H6-J6,2)),(POWER(G6-J6,2)))/(COLUMNS(G6:I6)-1))))</f>
        <v>443.92041328748707</v>
      </c>
      <c r="L6" s="22">
        <f t="shared" ref="L6:L14" si="3">K6/J6*100</f>
        <v>23.421759406656019</v>
      </c>
      <c r="M6" s="23">
        <f t="shared" ref="M6:M14" si="4">((F6/3)*(SUM(G6:I6)))</f>
        <v>1895.3333333333333</v>
      </c>
      <c r="N6" s="24">
        <f t="shared" ref="N6:N14" si="5">MIN(G6:I6)</f>
        <v>1386</v>
      </c>
      <c r="O6" s="25" t="s">
        <v>16</v>
      </c>
      <c r="P6" s="25" t="s">
        <v>16</v>
      </c>
      <c r="Q6" s="20">
        <f t="shared" ref="Q6" si="6">IF(N6&lt;O6,N6)</f>
        <v>1386</v>
      </c>
      <c r="R6" s="49">
        <f>Q6*F6</f>
        <v>1386</v>
      </c>
    </row>
    <row r="7" spans="1:33" ht="42" customHeight="1" x14ac:dyDescent="0.2">
      <c r="A7" s="14"/>
      <c r="B7" s="15" t="s">
        <v>37</v>
      </c>
      <c r="C7" s="16" t="s">
        <v>23</v>
      </c>
      <c r="D7" s="17" t="s">
        <v>16</v>
      </c>
      <c r="E7" s="18" t="s">
        <v>17</v>
      </c>
      <c r="F7" s="19">
        <v>4</v>
      </c>
      <c r="G7" s="48">
        <v>2200</v>
      </c>
      <c r="H7" s="20">
        <v>2100</v>
      </c>
      <c r="I7" s="20">
        <v>1386</v>
      </c>
      <c r="J7" s="21">
        <f t="shared" ref="J7" si="7">AVERAGE(G7:I7)</f>
        <v>1895.3333333333333</v>
      </c>
      <c r="K7" s="22">
        <f t="shared" ref="K7" si="8">SQRT(((SUM((POWER(I7-J7,2)),(POWER(H7-J7,2)),(POWER(G7-J7,2)))/(COLUMNS(G7:I7)-1))))</f>
        <v>443.92041328748707</v>
      </c>
      <c r="L7" s="22">
        <f t="shared" ref="L7" si="9">K7/J7*100</f>
        <v>23.421759406656019</v>
      </c>
      <c r="M7" s="23">
        <f t="shared" ref="M7" si="10">((F7/3)*(SUM(G7:I7)))</f>
        <v>7581.333333333333</v>
      </c>
      <c r="N7" s="24">
        <f t="shared" ref="N7" si="11">MIN(G7:I7)</f>
        <v>1386</v>
      </c>
      <c r="O7" s="25" t="s">
        <v>16</v>
      </c>
      <c r="P7" s="25" t="s">
        <v>16</v>
      </c>
      <c r="Q7" s="20">
        <f t="shared" ref="Q7" si="12">IF(N7&lt;O7,N7)</f>
        <v>1386</v>
      </c>
      <c r="R7" s="49">
        <f t="shared" ref="R7" si="13">Q7*F7</f>
        <v>5544</v>
      </c>
    </row>
    <row r="8" spans="1:33" ht="42" customHeight="1" x14ac:dyDescent="0.2">
      <c r="A8" s="14">
        <v>4</v>
      </c>
      <c r="B8" s="15" t="s">
        <v>28</v>
      </c>
      <c r="C8" s="16" t="s">
        <v>23</v>
      </c>
      <c r="D8" s="17" t="s">
        <v>16</v>
      </c>
      <c r="E8" s="18" t="s">
        <v>17</v>
      </c>
      <c r="F8" s="19">
        <v>4</v>
      </c>
      <c r="G8" s="20">
        <v>1800</v>
      </c>
      <c r="H8" s="20">
        <v>1850</v>
      </c>
      <c r="I8" s="20">
        <v>1309</v>
      </c>
      <c r="J8" s="21">
        <f t="shared" si="1"/>
        <v>1653</v>
      </c>
      <c r="K8" s="22">
        <f t="shared" si="2"/>
        <v>298.95986352686208</v>
      </c>
      <c r="L8" s="22">
        <f t="shared" si="3"/>
        <v>18.085896160124747</v>
      </c>
      <c r="M8" s="23">
        <f t="shared" si="4"/>
        <v>6612</v>
      </c>
      <c r="N8" s="24">
        <f t="shared" si="5"/>
        <v>1309</v>
      </c>
      <c r="O8" s="25" t="s">
        <v>16</v>
      </c>
      <c r="P8" s="25" t="s">
        <v>16</v>
      </c>
      <c r="Q8" s="20">
        <f>IF(N8&lt;O8,N8)</f>
        <v>1309</v>
      </c>
      <c r="R8" s="21">
        <f>Q8*F8</f>
        <v>5236</v>
      </c>
    </row>
    <row r="9" spans="1:33" ht="42" customHeight="1" x14ac:dyDescent="0.2">
      <c r="A9" s="14">
        <v>5</v>
      </c>
      <c r="B9" s="15" t="s">
        <v>29</v>
      </c>
      <c r="C9" s="16" t="s">
        <v>23</v>
      </c>
      <c r="D9" s="17" t="s">
        <v>16</v>
      </c>
      <c r="E9" s="18" t="s">
        <v>17</v>
      </c>
      <c r="F9" s="19">
        <v>4</v>
      </c>
      <c r="G9" s="20">
        <v>1600</v>
      </c>
      <c r="H9" s="20">
        <v>2100</v>
      </c>
      <c r="I9" s="20">
        <v>1634</v>
      </c>
      <c r="J9" s="21">
        <f t="shared" ref="J9:J13" si="14">AVERAGE(G9:I9)</f>
        <v>1778</v>
      </c>
      <c r="K9" s="22">
        <f t="shared" ref="K9:K13" si="15">SQRT(((SUM((POWER(I9-J9,2)),(POWER(H9-J9,2)),(POWER(G9-J9,2)))/(COLUMNS(G9:I9)-1))))</f>
        <v>279.37788029835144</v>
      </c>
      <c r="L9" s="22">
        <f t="shared" ref="L9:L13" si="16">K9/J9*100</f>
        <v>15.713041636577696</v>
      </c>
      <c r="M9" s="23">
        <f t="shared" ref="M9:M13" si="17">((F9/3)*(SUM(G9:I9)))</f>
        <v>7112</v>
      </c>
      <c r="N9" s="24">
        <f t="shared" ref="N9:N13" si="18">MIN(G9:I9)</f>
        <v>1600</v>
      </c>
      <c r="O9" s="25" t="s">
        <v>16</v>
      </c>
      <c r="P9" s="25" t="s">
        <v>16</v>
      </c>
      <c r="Q9" s="20">
        <f>IF(N9&lt;O9,N9)</f>
        <v>1600</v>
      </c>
      <c r="R9" s="21">
        <f t="shared" ref="R9:R13" si="19">Q9*F9</f>
        <v>6400</v>
      </c>
    </row>
    <row r="10" spans="1:33" ht="42" customHeight="1" x14ac:dyDescent="0.2">
      <c r="A10" s="14">
        <v>6</v>
      </c>
      <c r="B10" s="15" t="s">
        <v>30</v>
      </c>
      <c r="C10" s="16" t="s">
        <v>23</v>
      </c>
      <c r="D10" s="17" t="s">
        <v>16</v>
      </c>
      <c r="E10" s="18" t="s">
        <v>17</v>
      </c>
      <c r="F10" s="19">
        <v>4</v>
      </c>
      <c r="G10" s="20">
        <v>950</v>
      </c>
      <c r="H10" s="20">
        <v>900</v>
      </c>
      <c r="I10" s="20">
        <v>966</v>
      </c>
      <c r="J10" s="21">
        <f t="shared" si="14"/>
        <v>938.66666666666663</v>
      </c>
      <c r="K10" s="22">
        <f t="shared" si="15"/>
        <v>34.428670223134283</v>
      </c>
      <c r="L10" s="22">
        <f t="shared" si="16"/>
        <v>3.6678270834304993</v>
      </c>
      <c r="M10" s="23">
        <f t="shared" si="17"/>
        <v>3754.6666666666665</v>
      </c>
      <c r="N10" s="24">
        <f t="shared" si="18"/>
        <v>900</v>
      </c>
      <c r="O10" s="25" t="s">
        <v>16</v>
      </c>
      <c r="P10" s="25" t="s">
        <v>16</v>
      </c>
      <c r="Q10" s="20">
        <f t="shared" ref="Q10:Q13" si="20">IF(N10&lt;O10,N10)</f>
        <v>900</v>
      </c>
      <c r="R10" s="21">
        <f t="shared" si="19"/>
        <v>3600</v>
      </c>
    </row>
    <row r="11" spans="1:33" ht="42" customHeight="1" x14ac:dyDescent="0.2">
      <c r="A11" s="14">
        <v>7</v>
      </c>
      <c r="B11" s="15" t="s">
        <v>31</v>
      </c>
      <c r="C11" s="16" t="s">
        <v>23</v>
      </c>
      <c r="D11" s="17" t="s">
        <v>16</v>
      </c>
      <c r="E11" s="18" t="s">
        <v>17</v>
      </c>
      <c r="F11" s="19">
        <v>4</v>
      </c>
      <c r="G11" s="20">
        <v>950</v>
      </c>
      <c r="H11" s="20">
        <v>900</v>
      </c>
      <c r="I11" s="20">
        <v>966</v>
      </c>
      <c r="J11" s="21">
        <f t="shared" si="14"/>
        <v>938.66666666666663</v>
      </c>
      <c r="K11" s="22">
        <f t="shared" si="15"/>
        <v>34.428670223134283</v>
      </c>
      <c r="L11" s="22">
        <f t="shared" si="16"/>
        <v>3.6678270834304993</v>
      </c>
      <c r="M11" s="23">
        <f t="shared" si="17"/>
        <v>3754.6666666666665</v>
      </c>
      <c r="N11" s="24">
        <f t="shared" si="18"/>
        <v>900</v>
      </c>
      <c r="O11" s="25" t="s">
        <v>16</v>
      </c>
      <c r="P11" s="25" t="s">
        <v>16</v>
      </c>
      <c r="Q11" s="20">
        <f t="shared" si="20"/>
        <v>900</v>
      </c>
      <c r="R11" s="21">
        <f t="shared" si="19"/>
        <v>3600</v>
      </c>
    </row>
    <row r="12" spans="1:33" ht="42" customHeight="1" x14ac:dyDescent="0.2">
      <c r="A12" s="14">
        <v>8</v>
      </c>
      <c r="B12" s="15" t="s">
        <v>32</v>
      </c>
      <c r="C12" s="16" t="s">
        <v>23</v>
      </c>
      <c r="D12" s="17" t="s">
        <v>16</v>
      </c>
      <c r="E12" s="18" t="s">
        <v>17</v>
      </c>
      <c r="F12" s="19">
        <v>4</v>
      </c>
      <c r="G12" s="20">
        <v>950</v>
      </c>
      <c r="H12" s="20">
        <v>900</v>
      </c>
      <c r="I12" s="20">
        <v>966</v>
      </c>
      <c r="J12" s="21">
        <f t="shared" si="14"/>
        <v>938.66666666666663</v>
      </c>
      <c r="K12" s="22">
        <f t="shared" si="15"/>
        <v>34.428670223134283</v>
      </c>
      <c r="L12" s="22">
        <f t="shared" si="16"/>
        <v>3.6678270834304993</v>
      </c>
      <c r="M12" s="23">
        <f t="shared" si="17"/>
        <v>3754.6666666666665</v>
      </c>
      <c r="N12" s="24">
        <f t="shared" si="18"/>
        <v>900</v>
      </c>
      <c r="O12" s="25" t="s">
        <v>16</v>
      </c>
      <c r="P12" s="25" t="s">
        <v>16</v>
      </c>
      <c r="Q12" s="20">
        <f t="shared" si="20"/>
        <v>900</v>
      </c>
      <c r="R12" s="21">
        <f t="shared" si="19"/>
        <v>3600</v>
      </c>
    </row>
    <row r="13" spans="1:33" ht="42" customHeight="1" x14ac:dyDescent="0.2">
      <c r="A13" s="14">
        <v>9</v>
      </c>
      <c r="B13" s="15" t="s">
        <v>33</v>
      </c>
      <c r="C13" s="16" t="s">
        <v>23</v>
      </c>
      <c r="D13" s="17" t="s">
        <v>16</v>
      </c>
      <c r="E13" s="18" t="s">
        <v>17</v>
      </c>
      <c r="F13" s="19">
        <v>4</v>
      </c>
      <c r="G13" s="20">
        <v>950</v>
      </c>
      <c r="H13" s="20">
        <v>900</v>
      </c>
      <c r="I13" s="20">
        <v>966</v>
      </c>
      <c r="J13" s="21">
        <f t="shared" si="14"/>
        <v>938.66666666666663</v>
      </c>
      <c r="K13" s="22">
        <f t="shared" si="15"/>
        <v>34.428670223134283</v>
      </c>
      <c r="L13" s="22">
        <f t="shared" si="16"/>
        <v>3.6678270834304993</v>
      </c>
      <c r="M13" s="23">
        <f t="shared" si="17"/>
        <v>3754.6666666666665</v>
      </c>
      <c r="N13" s="24">
        <f t="shared" si="18"/>
        <v>900</v>
      </c>
      <c r="O13" s="25" t="s">
        <v>16</v>
      </c>
      <c r="P13" s="25" t="s">
        <v>16</v>
      </c>
      <c r="Q13" s="20">
        <f t="shared" si="20"/>
        <v>900</v>
      </c>
      <c r="R13" s="21">
        <f t="shared" si="19"/>
        <v>3600</v>
      </c>
    </row>
    <row r="14" spans="1:33" s="26" customFormat="1" ht="52.5" customHeight="1" x14ac:dyDescent="0.2">
      <c r="A14" s="14">
        <v>10</v>
      </c>
      <c r="B14" s="15" t="s">
        <v>27</v>
      </c>
      <c r="C14" s="16" t="s">
        <v>23</v>
      </c>
      <c r="D14" s="17" t="s">
        <v>16</v>
      </c>
      <c r="E14" s="18" t="s">
        <v>17</v>
      </c>
      <c r="F14" s="19">
        <v>4</v>
      </c>
      <c r="G14" s="20">
        <v>950</v>
      </c>
      <c r="H14" s="20">
        <v>900</v>
      </c>
      <c r="I14" s="20">
        <v>966</v>
      </c>
      <c r="J14" s="21">
        <f t="shared" si="1"/>
        <v>938.66666666666663</v>
      </c>
      <c r="K14" s="22">
        <f t="shared" si="2"/>
        <v>34.428670223134283</v>
      </c>
      <c r="L14" s="22">
        <f t="shared" si="3"/>
        <v>3.6678270834304993</v>
      </c>
      <c r="M14" s="23">
        <f t="shared" si="4"/>
        <v>3754.6666666666665</v>
      </c>
      <c r="N14" s="24">
        <f t="shared" si="5"/>
        <v>900</v>
      </c>
      <c r="O14" s="25" t="s">
        <v>16</v>
      </c>
      <c r="P14" s="25" t="s">
        <v>16</v>
      </c>
      <c r="Q14" s="20">
        <f>IF(N14&lt;O14,N14)</f>
        <v>900</v>
      </c>
      <c r="R14" s="21">
        <f t="shared" ref="R14" si="21">Q14*F14</f>
        <v>3600</v>
      </c>
    </row>
    <row r="15" spans="1:33" x14ac:dyDescent="0.2">
      <c r="A15" s="38" t="s">
        <v>10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27">
        <f>SUM(R4:R14)</f>
        <v>39994</v>
      </c>
    </row>
    <row r="16" spans="1:33" x14ac:dyDescent="0.2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9"/>
    </row>
    <row r="17" spans="1:18" ht="26.45" customHeight="1" x14ac:dyDescent="0.2">
      <c r="A17" s="1" t="s">
        <v>18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3" t="s">
        <v>19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">
      <c r="A19" s="4" t="s">
        <v>20</v>
      </c>
      <c r="N19" s="6"/>
      <c r="O19" s="6"/>
      <c r="P19" s="6"/>
      <c r="Q19" s="7"/>
    </row>
    <row r="20" spans="1:18" x14ac:dyDescent="0.2">
      <c r="A20" s="30"/>
      <c r="B20" s="30"/>
      <c r="C20" s="30"/>
      <c r="D20" s="30"/>
      <c r="E20" s="30"/>
      <c r="F20" s="30"/>
      <c r="G20" s="31"/>
      <c r="H20" s="31"/>
      <c r="I20" s="31"/>
      <c r="J20" s="30"/>
      <c r="K20" s="30"/>
      <c r="L20" s="30"/>
      <c r="M20" s="30"/>
      <c r="N20" s="30"/>
      <c r="O20" s="30"/>
      <c r="P20" s="30"/>
    </row>
    <row r="21" spans="1:18" x14ac:dyDescent="0.2">
      <c r="J21" s="30"/>
      <c r="K21" s="32"/>
      <c r="L21" s="30"/>
      <c r="M21" s="30"/>
    </row>
    <row r="22" spans="1:18" x14ac:dyDescent="0.2">
      <c r="J22" s="30"/>
      <c r="K22" s="30"/>
      <c r="L22" s="30"/>
      <c r="M22" s="30"/>
    </row>
  </sheetData>
  <mergeCells count="11">
    <mergeCell ref="A1:R1"/>
    <mergeCell ref="M2:R2"/>
    <mergeCell ref="A15:Q15"/>
    <mergeCell ref="A2:A3"/>
    <mergeCell ref="B2:B3"/>
    <mergeCell ref="E2:E3"/>
    <mergeCell ref="F2:F3"/>
    <mergeCell ref="J2:L2"/>
    <mergeCell ref="G2:I2"/>
    <mergeCell ref="C2:C3"/>
    <mergeCell ref="D2:D3"/>
  </mergeCells>
  <pageMargins left="0.25" right="0.25" top="0.75" bottom="0.75" header="0.3" footer="0.3"/>
  <pageSetup paperSize="9"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Капитоновна Татьяна Юрьевна</cp:lastModifiedBy>
  <cp:lastPrinted>2026-04-24T10:58:05Z</cp:lastPrinted>
  <dcterms:created xsi:type="dcterms:W3CDTF">2014-01-15T18:15:09Z</dcterms:created>
  <dcterms:modified xsi:type="dcterms:W3CDTF">2026-05-15T09:20:09Z</dcterms:modified>
</cp:coreProperties>
</file>