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andexDisk\Сад №50\01. Закупки (ЭА,ЗК, Конкурсы и ЕИ)\2026\3. Ед.ист. (п. 5 ч. 1 ст. 93)\6. Апрель 2026\Комплектующие КСОБ\для ЭМ\"/>
    </mc:Choice>
  </mc:AlternateContent>
  <bookViews>
    <workbookView xWindow="0" yWindow="0" windowWidth="30720" windowHeight="11496" firstSheet="2" activeTab="2"/>
  </bookViews>
  <sheets>
    <sheet name="НМЦК-п.3.7.1" sheetId="8" r:id="rId1"/>
    <sheet name="Прилож.1 - п.3.7.1" sheetId="9" r:id="rId2"/>
    <sheet name="НМЦК-п.3.7.2" sheetId="18" r:id="rId3"/>
  </sheet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8" l="1"/>
  <c r="I13" i="18"/>
  <c r="J13" i="18"/>
  <c r="O13" i="18" s="1"/>
  <c r="H14" i="18"/>
  <c r="I14" i="18"/>
  <c r="J14" i="18"/>
  <c r="O14" i="18"/>
  <c r="P13" i="18" l="1"/>
  <c r="O15" i="18"/>
  <c r="M14" i="18" l="1"/>
  <c r="M15" i="18"/>
  <c r="L14" i="18"/>
  <c r="P14" i="18" s="1"/>
  <c r="L15" i="18"/>
  <c r="P15" i="18" s="1"/>
  <c r="L13" i="18"/>
  <c r="M13" i="18"/>
  <c r="N14" i="18" l="1"/>
  <c r="N15" i="18"/>
  <c r="P16" i="18"/>
  <c r="N13" i="18"/>
  <c r="K14" i="9"/>
  <c r="H10" i="9"/>
  <c r="N10" i="9" s="1"/>
  <c r="K10" i="9"/>
  <c r="L10" i="9"/>
  <c r="M10" i="9" s="1"/>
  <c r="H11" i="9"/>
  <c r="N11" i="9" s="1"/>
  <c r="K11" i="9"/>
  <c r="L11" i="9"/>
  <c r="M11" i="9" s="1"/>
  <c r="H12" i="9"/>
  <c r="N12" i="9"/>
  <c r="K12" i="9"/>
  <c r="L12" i="9"/>
  <c r="M12" i="9" s="1"/>
  <c r="H13" i="9"/>
  <c r="N13" i="9" s="1"/>
  <c r="K13" i="9"/>
  <c r="L13" i="9"/>
  <c r="M13" i="9" s="1"/>
  <c r="H14" i="9"/>
  <c r="N14" i="9"/>
  <c r="L14" i="9"/>
  <c r="M14" i="9" s="1"/>
  <c r="H15" i="9"/>
  <c r="N15" i="9" s="1"/>
  <c r="K15" i="9"/>
  <c r="L15" i="9"/>
  <c r="M15" i="9"/>
  <c r="L9" i="9"/>
  <c r="M9" i="9"/>
  <c r="K9" i="9"/>
  <c r="H9" i="9"/>
  <c r="N9" i="9"/>
  <c r="N17" i="9" s="1"/>
</calcChain>
</file>

<file path=xl/sharedStrings.xml><?xml version="1.0" encoding="utf-8"?>
<sst xmlns="http://schemas.openxmlformats.org/spreadsheetml/2006/main" count="80" uniqueCount="74">
  <si>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</si>
  <si>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</si>
  <si>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</si>
  <si>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</si>
  <si>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</si>
  <si>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</si>
  <si>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</si>
  <si>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</si>
  <si>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</si>
  <si>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Ответы на запрос получены от ___ поставщиков (подрядчиков, исполнителей).</t>
  </si>
  <si>
    <t>№ п/п</t>
  </si>
  <si>
    <t>Среднее квадратичное отклонение</t>
  </si>
  <si>
    <t>8=3+4+5+6+7</t>
  </si>
  <si>
    <t>13=8*9/10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</si>
  <si>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</si>
  <si>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</si>
  <si>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</si>
  <si>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</si>
  <si>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</si>
  <si>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</si>
  <si>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</si>
  <si>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</si>
  <si>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</si>
  <si>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</si>
  <si>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</si>
  <si>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</si>
  <si>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</si>
  <si>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 рынка)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</si>
  <si>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</si>
  <si>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</si>
  <si>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</si>
  <si>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</si>
  <si>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</si>
  <si>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</si>
  <si>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</si>
  <si>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</si>
  <si>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</si>
  <si>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Обоснование и расчет начальной (максимальной) цены контракта</t>
  </si>
  <si>
    <t>Тип закупки</t>
  </si>
  <si>
    <t xml:space="preserve">Используемый метод определения НМЦК </t>
  </si>
  <si>
    <r>
      <rPr>
        <sz val="11"/>
        <color indexed="8"/>
        <rFont val="Times New Roman"/>
        <family val="1"/>
        <charset val="204"/>
      </rPr>
      <t xml:space="preserve">Методом сопоставимых рыночных цен </t>
    </r>
    <r>
      <rPr>
        <b/>
        <sz val="11"/>
        <color indexed="8"/>
        <rFont val="Times New Roman"/>
        <family val="1"/>
        <charset val="204"/>
      </rPr>
      <t xml:space="preserve"> </t>
    </r>
    <r>
      <rPr>
        <sz val="11"/>
        <color indexed="8"/>
        <rFont val="Times New Roman"/>
        <family val="1"/>
        <charset val="204"/>
      </rPr>
      <t>(в соответствии с приказом МЭР РФ от 02.10.2013 №567).</t>
    </r>
  </si>
  <si>
    <t>Расчет НМЦК</t>
  </si>
  <si>
    <t>№</t>
  </si>
  <si>
    <t>Наименование товара</t>
  </si>
  <si>
    <t>ККН</t>
  </si>
  <si>
    <t>КТРУ</t>
  </si>
  <si>
    <t>Единица измерения</t>
  </si>
  <si>
    <t>Кол-во</t>
  </si>
  <si>
    <t>Предельная цена по 100-р</t>
  </si>
  <si>
    <t>Средняя цена  в руб.</t>
  </si>
  <si>
    <t>Коэффициент вариации (%)</t>
  </si>
  <si>
    <t>НМЦК</t>
  </si>
  <si>
    <t>ОКПД2</t>
  </si>
  <si>
    <t>Конечная, отпускная цена в руб.</t>
  </si>
  <si>
    <t>УСЛ ЕД</t>
  </si>
  <si>
    <t>В цену включены конечные, отпускные цены поставщиков, включающие в себя доставку, разгрузку, а также все налоги, предусмотренные применяемым поставщиком  налоговым режимом.</t>
  </si>
  <si>
    <t>Руководитель контрактной службы:</t>
  </si>
  <si>
    <t>Исполнитель:</t>
  </si>
  <si>
    <t>Дорофеева М.В.</t>
  </si>
  <si>
    <r>
      <t xml:space="preserve">Мисник М.А.    </t>
    </r>
    <r>
      <rPr>
        <sz val="11"/>
        <color rgb="FFFF0000"/>
        <rFont val="Times New Roman"/>
        <family val="1"/>
        <charset val="204"/>
      </rPr>
      <t xml:space="preserve">      </t>
    </r>
  </si>
  <si>
    <t>На основании проведенного анализа рынка и расчетов, НМЦК составляет:</t>
  </si>
  <si>
    <t>Электронный магазин</t>
  </si>
  <si>
    <t>Накопитель данных внутренний</t>
  </si>
  <si>
    <t>ШТ</t>
  </si>
  <si>
    <t>Исполнитель1</t>
  </si>
  <si>
    <t xml:space="preserve">Исполнитель2 </t>
  </si>
  <si>
    <t xml:space="preserve">Исполнитель3 </t>
  </si>
  <si>
    <t>Видеорегистратор</t>
  </si>
  <si>
    <t>Двухканальный монитор видеодомофона VIZIT-M468М</t>
  </si>
  <si>
    <t>Дата подготовки обоснования НМЦК:  07.04.2026</t>
  </si>
  <si>
    <t xml:space="preserve">Предмет закупки:  Поставка видеорегистратора, мониторов видеодомофона двухканального и накопителей данных внутренних в 2026 году </t>
  </si>
  <si>
    <t>Заказчиком были направлены запросы о предоставлении ценовой информации 5-и поставщикам (подрядчикам, исполнителям), обладающим опытом поставок соответствующих товаров, работ, услуг для определения начальной (максимальной) цены контракта и получены 3-и коммерческих предложения</t>
  </si>
  <si>
    <t>Цена, принимаемая для расчета НМЦК, (руб. вкл. НДС)*</t>
  </si>
  <si>
    <t>*В целях экономии выделенного бюджетного финансирования и соблюдения принципа эффективности использования бюджетных средств, руководствуясь статьей 34 Бюджетного кодекса Российской Федерации, использована минимальная ценовая информация из полученных Заказчиком.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</si>
</sst>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149">
    <xf numFmtId="0" fontId="0" fillId="0" borderId="0" xfId="0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4" fontId="11" fillId="0" borderId="0" xfId="0" applyNumberFormat="1" applyFont="1" applyAlignment="1">
      <alignment vertical="center" wrapText="1"/>
    </xf>
    <xf numFmtId="4" fontId="16" fillId="2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16" fillId="2" borderId="3" xfId="0" applyNumberFormat="1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right" vertical="center" wrapText="1"/>
    </xf>
    <xf numFmtId="4" fontId="16" fillId="2" borderId="1" xfId="0" applyNumberFormat="1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top" wrapText="1"/>
    </xf>
    <xf numFmtId="10" fontId="19" fillId="0" borderId="1" xfId="0" applyNumberFormat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10" fontId="23" fillId="3" borderId="1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7" fillId="5" borderId="0" xfId="0" applyFont="1" applyFill="1" applyAlignment="1">
      <alignment horizontal="center" wrapText="1"/>
    </xf>
    <xf numFmtId="2" fontId="27" fillId="0" borderId="0" xfId="0" applyNumberFormat="1" applyFont="1" applyAlignment="1">
      <alignment horizontal="center" vertical="center" wrapText="1"/>
    </xf>
    <xf numFmtId="0" fontId="28" fillId="0" borderId="0" xfId="0" applyFont="1"/>
    <xf numFmtId="0" fontId="11" fillId="0" borderId="2" xfId="0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2" fontId="31" fillId="5" borderId="1" xfId="0" applyNumberFormat="1" applyFont="1" applyFill="1" applyBorder="1" applyAlignment="1">
      <alignment horizontal="center" vertical="center" wrapText="1"/>
    </xf>
    <xf numFmtId="2" fontId="32" fillId="5" borderId="1" xfId="0" applyNumberFormat="1" applyFont="1" applyFill="1" applyBorder="1" applyAlignment="1">
      <alignment horizontal="center" vertical="center" wrapText="1"/>
    </xf>
    <xf numFmtId="2" fontId="31" fillId="5" borderId="1" xfId="1" applyNumberFormat="1" applyFont="1" applyFill="1" applyBorder="1" applyAlignment="1">
      <alignment horizontal="center" vertical="center" wrapText="1"/>
    </xf>
    <xf numFmtId="2" fontId="33" fillId="4" borderId="5" xfId="0" applyNumberFormat="1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11" fillId="5" borderId="0" xfId="0" applyFont="1" applyFill="1"/>
    <xf numFmtId="2" fontId="11" fillId="0" borderId="0" xfId="0" applyNumberFormat="1" applyFont="1"/>
    <xf numFmtId="2" fontId="11" fillId="0" borderId="0" xfId="0" applyNumberFormat="1" applyFont="1" applyAlignment="1">
      <alignment horizontal="center" vertical="center"/>
    </xf>
    <xf numFmtId="2" fontId="34" fillId="0" borderId="0" xfId="0" applyNumberFormat="1" applyFont="1"/>
    <xf numFmtId="2" fontId="28" fillId="0" borderId="0" xfId="0" applyNumberFormat="1" applyFont="1" applyAlignment="1">
      <alignment horizontal="center" vertical="center"/>
    </xf>
    <xf numFmtId="0" fontId="19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35" fillId="0" borderId="0" xfId="0" applyFont="1" applyAlignment="1">
      <alignment horizontal="center" vertical="center"/>
    </xf>
    <xf numFmtId="0" fontId="35" fillId="5" borderId="0" xfId="0" applyFont="1" applyFill="1"/>
    <xf numFmtId="2" fontId="35" fillId="0" borderId="0" xfId="0" applyNumberFormat="1" applyFont="1"/>
    <xf numFmtId="2" fontId="19" fillId="0" borderId="0" xfId="0" applyNumberFormat="1" applyFont="1" applyAlignment="1">
      <alignment horizontal="center" vertical="center"/>
    </xf>
    <xf numFmtId="2" fontId="19" fillId="0" borderId="0" xfId="0" applyNumberFormat="1" applyFont="1"/>
    <xf numFmtId="0" fontId="35" fillId="0" borderId="0" xfId="0" applyFont="1"/>
    <xf numFmtId="2" fontId="35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28" fillId="0" borderId="0" xfId="0" applyFont="1" applyAlignment="1">
      <alignment wrapText="1"/>
    </xf>
    <xf numFmtId="0" fontId="28" fillId="5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5" borderId="0" xfId="0" applyFill="1"/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2" fontId="11" fillId="5" borderId="1" xfId="0" applyNumberFormat="1" applyFont="1" applyFill="1" applyBorder="1" applyAlignment="1">
      <alignment horizontal="center" vertical="center" textRotation="90" wrapText="1"/>
    </xf>
    <xf numFmtId="2" fontId="11" fillId="5" borderId="2" xfId="0" applyNumberFormat="1" applyFont="1" applyFill="1" applyBorder="1" applyAlignment="1">
      <alignment horizontal="center" vertical="center" textRotation="90" wrapText="1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7" xfId="0" applyFont="1" applyBorder="1" applyAlignment="1">
      <alignment horizontal="right" vertical="center" wrapText="1"/>
    </xf>
    <xf numFmtId="0" fontId="20" fillId="0" borderId="9" xfId="0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36" fillId="0" borderId="0" xfId="0" applyFont="1" applyAlignment="1">
      <alignment horizontal="left" wrapText="1"/>
    </xf>
    <xf numFmtId="0" fontId="33" fillId="0" borderId="12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left" vertical="center" wrapText="1"/>
    </xf>
    <xf numFmtId="2" fontId="11" fillId="5" borderId="1" xfId="0" applyNumberFormat="1" applyFont="1" applyFill="1" applyBorder="1" applyAlignment="1">
      <alignment horizontal="center" vertical="center" textRotation="90" wrapText="1"/>
    </xf>
    <xf numFmtId="2" fontId="11" fillId="5" borderId="2" xfId="0" applyNumberFormat="1" applyFont="1" applyFill="1" applyBorder="1" applyAlignment="1">
      <alignment horizontal="center" vertical="center" textRotation="90" wrapText="1"/>
    </xf>
    <xf numFmtId="2" fontId="19" fillId="5" borderId="2" xfId="0" applyNumberFormat="1" applyFont="1" applyFill="1" applyBorder="1" applyAlignment="1">
      <alignment horizontal="center" vertical="center" wrapText="1"/>
    </xf>
    <xf numFmtId="2" fontId="19" fillId="5" borderId="5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29" fillId="0" borderId="2" xfId="0" applyNumberFormat="1" applyFont="1" applyBorder="1" applyAlignment="1">
      <alignment horizontal="center" vertical="center" wrapText="1"/>
    </xf>
    <xf numFmtId="49" fontId="29" fillId="0" borderId="3" xfId="0" applyNumberFormat="1" applyFont="1" applyBorder="1" applyAlignment="1">
      <alignment horizontal="center" vertical="center" wrapText="1"/>
    </xf>
    <xf numFmtId="49" fontId="29" fillId="0" borderId="5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2" fontId="20" fillId="0" borderId="2" xfId="0" applyNumberFormat="1" applyFont="1" applyBorder="1" applyAlignment="1">
      <alignment horizontal="center" vertical="center" wrapText="1"/>
    </xf>
    <xf numFmtId="2" fontId="20" fillId="0" borderId="3" xfId="0" applyNumberFormat="1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center" vertical="center" wrapText="1"/>
    </xf>
    <xf numFmtId="2" fontId="19" fillId="0" borderId="2" xfId="0" applyNumberFormat="1" applyFont="1" applyBorder="1" applyAlignment="1">
      <alignment horizontal="center" vertical="center" wrapText="1"/>
    </xf>
    <xf numFmtId="2" fontId="19" fillId="0" borderId="3" xfId="0" applyNumberFormat="1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2" fontId="20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33" fillId="0" borderId="7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20" fillId="4" borderId="14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20" fillId="5" borderId="7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3076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31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1047750</xdr:colOff>
      <xdr:row>6</xdr:row>
      <xdr:rowOff>485775</xdr:rowOff>
    </xdr:to>
    <xdr:pic>
      <xdr:nvPicPr>
        <xdr:cNvPr id="3077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32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30771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33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30772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428625</xdr:rowOff>
    </xdr:to>
    <xdr:pic>
      <xdr:nvPicPr>
        <xdr:cNvPr id="3077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15025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30774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105775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16</xdr:row>
      <xdr:rowOff>9525</xdr:rowOff>
    </xdr:from>
    <xdr:to>
      <xdr:col>12</xdr:col>
      <xdr:colOff>647700</xdr:colOff>
      <xdr:row>16</xdr:row>
      <xdr:rowOff>276225</xdr:rowOff>
    </xdr:to>
    <xdr:pic>
      <xdr:nvPicPr>
        <xdr:cNvPr id="30775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400925" y="605790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6"/>
  <sheetViews>
    <sheetView topLeftCell="A4" zoomScaleNormal="100" workbookViewId="0">
      <selection activeCell="B6" sqref="B6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5.5" customHeight="1" x14ac:dyDescent="0.3">
      <c r="A1" s="86" t="s">
        <v>25</v>
      </c>
      <c r="B1" s="86"/>
    </row>
    <row r="2" spans="1:2" ht="54.75" customHeight="1" x14ac:dyDescent="0.3">
      <c r="A2" s="86"/>
      <c r="B2" s="86"/>
    </row>
    <row r="3" spans="1:2" ht="15.6" x14ac:dyDescent="0.3">
      <c r="A3" s="87" t="s">
        <v>0</v>
      </c>
      <c r="B3" s="87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242.25" customHeight="1" x14ac:dyDescent="0.3">
      <c r="A6" s="5" t="s">
        <v>2</v>
      </c>
      <c r="B6" s="5" t="s">
        <v>26</v>
      </c>
    </row>
    <row r="7" spans="1:2" ht="91.5" customHeight="1" x14ac:dyDescent="0.3">
      <c r="A7" s="5" t="s">
        <v>29</v>
      </c>
      <c r="B7" s="6" t="s">
        <v>14</v>
      </c>
    </row>
    <row r="8" spans="1:2" ht="29.25" customHeight="1" x14ac:dyDescent="0.3">
      <c r="A8" s="88" t="s">
        <v>3</v>
      </c>
      <c r="B8" s="89"/>
    </row>
    <row r="9" spans="1:2" ht="15.6" x14ac:dyDescent="0.3">
      <c r="A9" s="7"/>
      <c r="B9" s="7"/>
    </row>
    <row r="10" spans="1:2" ht="15.6" x14ac:dyDescent="0.3">
      <c r="A10" s="84" t="s">
        <v>4</v>
      </c>
      <c r="B10" s="84"/>
    </row>
    <row r="11" spans="1:2" ht="15.6" x14ac:dyDescent="0.3">
      <c r="A11" s="7"/>
      <c r="B11" s="7"/>
    </row>
    <row r="12" spans="1:2" ht="15.6" x14ac:dyDescent="0.3">
      <c r="A12" s="8" t="s">
        <v>8</v>
      </c>
      <c r="B12" s="8" t="s">
        <v>5</v>
      </c>
    </row>
    <row r="13" spans="1:2" ht="15.6" x14ac:dyDescent="0.3">
      <c r="A13" s="7"/>
      <c r="B13" s="7"/>
    </row>
    <row r="14" spans="1:2" ht="15.6" x14ac:dyDescent="0.3">
      <c r="A14" s="9" t="s">
        <v>6</v>
      </c>
      <c r="B14" s="7"/>
    </row>
    <row r="15" spans="1:2" ht="15.6" x14ac:dyDescent="0.3">
      <c r="A15" s="10"/>
      <c r="B15" s="7"/>
    </row>
    <row r="16" spans="1:2" ht="29.25" customHeight="1" x14ac:dyDescent="0.3">
      <c r="A16" s="85" t="s">
        <v>7</v>
      </c>
      <c r="B16" s="85"/>
    </row>
  </sheetData>
  <mergeCells count="6">
    <mergeCell ref="A10:B10"/>
    <mergeCell ref="A16:B16"/>
    <mergeCell ref="A1:B1"/>
    <mergeCell ref="A2:B2"/>
    <mergeCell ref="A3:B3"/>
    <mergeCell ref="A8:B8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18"/>
  <sheetViews>
    <sheetView zoomScaleNormal="100" workbookViewId="0">
      <selection activeCell="E19" sqref="E19"/>
    </sheetView>
  </sheetViews>
  <sheetFormatPr defaultRowHeight="14.4" x14ac:dyDescent="0.3"/>
  <cols>
    <col min="1" max="1" width="3.5546875" customWidth="1"/>
    <col min="2" max="2" width="17.44140625" customWidth="1"/>
    <col min="3" max="3" width="7.33203125" customWidth="1"/>
    <col min="4" max="4" width="7.44140625" customWidth="1"/>
    <col min="5" max="5" width="7.5546875" customWidth="1"/>
    <col min="6" max="6" width="7.6640625" customWidth="1"/>
    <col min="7" max="7" width="7.44140625" customWidth="1"/>
    <col min="8" max="8" width="9.6640625" customWidth="1"/>
    <col min="9" max="9" width="8.44140625" customWidth="1"/>
    <col min="10" max="10" width="8.88671875" customWidth="1"/>
    <col min="11" max="11" width="11" customWidth="1"/>
    <col min="12" max="12" width="13.109375" customWidth="1"/>
    <col min="13" max="13" width="11.33203125" customWidth="1"/>
    <col min="14" max="14" width="16.109375" customWidth="1"/>
  </cols>
  <sheetData>
    <row r="1" spans="1:14" ht="22.5" customHeight="1" x14ac:dyDescent="0.3">
      <c r="A1" s="91" t="s">
        <v>27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2" spans="1:14" ht="43.5" customHeight="1" x14ac:dyDescent="0.3">
      <c r="A2" s="90" t="s">
        <v>22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</row>
    <row r="3" spans="1:14" ht="49.5" customHeight="1" x14ac:dyDescent="0.3">
      <c r="A3" s="95" t="s">
        <v>28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</row>
    <row r="4" spans="1:14" ht="22.5" customHeight="1" x14ac:dyDescent="0.3">
      <c r="A4" s="95" t="s">
        <v>9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</row>
    <row r="5" spans="1:14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1"/>
      <c r="L5" s="1"/>
      <c r="M5" s="1"/>
      <c r="N5" s="11"/>
    </row>
    <row r="6" spans="1:14" ht="69" customHeight="1" x14ac:dyDescent="0.3">
      <c r="A6" s="96" t="s">
        <v>10</v>
      </c>
      <c r="B6" s="98" t="s">
        <v>16</v>
      </c>
      <c r="C6" s="100" t="s">
        <v>33</v>
      </c>
      <c r="D6" s="101"/>
      <c r="E6" s="101"/>
      <c r="F6" s="101"/>
      <c r="G6" s="101"/>
      <c r="H6" s="102"/>
      <c r="I6" s="98" t="s">
        <v>17</v>
      </c>
      <c r="J6" s="98" t="s">
        <v>18</v>
      </c>
      <c r="K6" s="94" t="s">
        <v>15</v>
      </c>
      <c r="L6" s="94"/>
      <c r="M6" s="94"/>
      <c r="N6" s="12" t="s">
        <v>24</v>
      </c>
    </row>
    <row r="7" spans="1:14" ht="105.6" x14ac:dyDescent="0.3">
      <c r="A7" s="97"/>
      <c r="B7" s="99"/>
      <c r="C7" s="32" t="s">
        <v>30</v>
      </c>
      <c r="D7" s="32" t="s">
        <v>31</v>
      </c>
      <c r="E7" s="32" t="s">
        <v>32</v>
      </c>
      <c r="F7" s="32" t="s">
        <v>34</v>
      </c>
      <c r="G7" s="32" t="s">
        <v>35</v>
      </c>
      <c r="H7" s="13"/>
      <c r="I7" s="103"/>
      <c r="J7" s="103"/>
      <c r="K7" s="23" t="s">
        <v>19</v>
      </c>
      <c r="L7" s="26" t="s">
        <v>11</v>
      </c>
      <c r="M7" s="26" t="s">
        <v>21</v>
      </c>
      <c r="N7" s="14"/>
    </row>
    <row r="8" spans="1:14" ht="55.2" x14ac:dyDescent="0.3">
      <c r="A8" s="15">
        <v>1</v>
      </c>
      <c r="B8" s="15">
        <v>2</v>
      </c>
      <c r="C8" s="15">
        <v>3</v>
      </c>
      <c r="D8" s="15">
        <v>4</v>
      </c>
      <c r="E8" s="15">
        <v>5</v>
      </c>
      <c r="F8" s="15">
        <v>6</v>
      </c>
      <c r="G8" s="15">
        <v>7</v>
      </c>
      <c r="H8" s="15" t="s">
        <v>12</v>
      </c>
      <c r="I8" s="15">
        <v>9</v>
      </c>
      <c r="J8" s="15" t="s">
        <v>36</v>
      </c>
      <c r="K8" s="24" t="s">
        <v>20</v>
      </c>
      <c r="L8" s="24">
        <v>12</v>
      </c>
      <c r="M8" s="24">
        <v>13</v>
      </c>
      <c r="N8" s="15" t="s">
        <v>13</v>
      </c>
    </row>
    <row r="9" spans="1:14" x14ac:dyDescent="0.3">
      <c r="A9" s="16">
        <v>1</v>
      </c>
      <c r="B9" s="17"/>
      <c r="C9" s="18"/>
      <c r="D9" s="18"/>
      <c r="E9" s="18"/>
      <c r="F9" s="18"/>
      <c r="G9" s="18"/>
      <c r="H9" s="19">
        <f t="shared" ref="H9:H15" si="0">C9+D9+E9+F9+G9</f>
        <v>0</v>
      </c>
      <c r="I9" s="20"/>
      <c r="J9" s="20"/>
      <c r="K9" s="25" t="e">
        <f t="shared" ref="K9:K15" si="1">AVERAGE(C9:G9)</f>
        <v>#DIV/0!</v>
      </c>
      <c r="L9" s="25" t="e">
        <f t="shared" ref="L9:L15" si="2">STDEV(C9:G9)</f>
        <v>#DIV/0!</v>
      </c>
      <c r="M9" s="27" t="e">
        <f>L9/K9</f>
        <v>#DIV/0!</v>
      </c>
      <c r="N9" s="18" t="e">
        <f t="shared" ref="N9:N15" si="3">H9*I9/J9</f>
        <v>#DIV/0!</v>
      </c>
    </row>
    <row r="10" spans="1:14" x14ac:dyDescent="0.3">
      <c r="A10" s="16">
        <v>2</v>
      </c>
      <c r="B10" s="17"/>
      <c r="C10" s="18"/>
      <c r="D10" s="18"/>
      <c r="E10" s="18"/>
      <c r="F10" s="18"/>
      <c r="G10" s="18"/>
      <c r="H10" s="19">
        <f t="shared" si="0"/>
        <v>0</v>
      </c>
      <c r="I10" s="20"/>
      <c r="J10" s="20"/>
      <c r="K10" s="25" t="e">
        <f t="shared" si="1"/>
        <v>#DIV/0!</v>
      </c>
      <c r="L10" s="25" t="e">
        <f t="shared" si="2"/>
        <v>#DIV/0!</v>
      </c>
      <c r="M10" s="27" t="e">
        <f t="shared" ref="M10:M15" si="4">L10/K10</f>
        <v>#DIV/0!</v>
      </c>
      <c r="N10" s="18" t="e">
        <f t="shared" si="3"/>
        <v>#DIV/0!</v>
      </c>
    </row>
    <row r="11" spans="1:14" x14ac:dyDescent="0.3">
      <c r="A11" s="16">
        <v>3</v>
      </c>
      <c r="B11" s="17"/>
      <c r="C11" s="18"/>
      <c r="D11" s="18"/>
      <c r="E11" s="18"/>
      <c r="F11" s="18"/>
      <c r="G11" s="18"/>
      <c r="H11" s="19">
        <f t="shared" si="0"/>
        <v>0</v>
      </c>
      <c r="I11" s="20"/>
      <c r="J11" s="20"/>
      <c r="K11" s="25" t="e">
        <f t="shared" si="1"/>
        <v>#DIV/0!</v>
      </c>
      <c r="L11" s="25" t="e">
        <f t="shared" si="2"/>
        <v>#DIV/0!</v>
      </c>
      <c r="M11" s="27" t="e">
        <f t="shared" si="4"/>
        <v>#DIV/0!</v>
      </c>
      <c r="N11" s="18" t="e">
        <f t="shared" si="3"/>
        <v>#DIV/0!</v>
      </c>
    </row>
    <row r="12" spans="1:14" x14ac:dyDescent="0.3">
      <c r="A12" s="16">
        <v>4</v>
      </c>
      <c r="B12" s="17"/>
      <c r="C12" s="18"/>
      <c r="D12" s="18"/>
      <c r="E12" s="18"/>
      <c r="F12" s="18"/>
      <c r="G12" s="18"/>
      <c r="H12" s="19">
        <f t="shared" si="0"/>
        <v>0</v>
      </c>
      <c r="I12" s="20"/>
      <c r="J12" s="20"/>
      <c r="K12" s="25" t="e">
        <f t="shared" si="1"/>
        <v>#DIV/0!</v>
      </c>
      <c r="L12" s="25" t="e">
        <f t="shared" si="2"/>
        <v>#DIV/0!</v>
      </c>
      <c r="M12" s="27" t="e">
        <f t="shared" si="4"/>
        <v>#DIV/0!</v>
      </c>
      <c r="N12" s="18" t="e">
        <f t="shared" si="3"/>
        <v>#DIV/0!</v>
      </c>
    </row>
    <row r="13" spans="1:14" x14ac:dyDescent="0.3">
      <c r="A13" s="16">
        <v>5</v>
      </c>
      <c r="B13" s="17"/>
      <c r="C13" s="18"/>
      <c r="D13" s="18"/>
      <c r="E13" s="18"/>
      <c r="F13" s="18"/>
      <c r="G13" s="18"/>
      <c r="H13" s="19">
        <f t="shared" si="0"/>
        <v>0</v>
      </c>
      <c r="I13" s="20"/>
      <c r="J13" s="20"/>
      <c r="K13" s="25" t="e">
        <f t="shared" si="1"/>
        <v>#DIV/0!</v>
      </c>
      <c r="L13" s="25" t="e">
        <f t="shared" si="2"/>
        <v>#DIV/0!</v>
      </c>
      <c r="M13" s="27" t="e">
        <f t="shared" si="4"/>
        <v>#DIV/0!</v>
      </c>
      <c r="N13" s="18" t="e">
        <f t="shared" si="3"/>
        <v>#DIV/0!</v>
      </c>
    </row>
    <row r="14" spans="1:14" x14ac:dyDescent="0.3">
      <c r="A14" s="16">
        <v>7</v>
      </c>
      <c r="B14" s="17"/>
      <c r="C14" s="18"/>
      <c r="D14" s="18"/>
      <c r="E14" s="18"/>
      <c r="F14" s="18"/>
      <c r="G14" s="18"/>
      <c r="H14" s="19">
        <f t="shared" si="0"/>
        <v>0</v>
      </c>
      <c r="I14" s="20"/>
      <c r="J14" s="20"/>
      <c r="K14" s="25" t="e">
        <f t="shared" si="1"/>
        <v>#DIV/0!</v>
      </c>
      <c r="L14" s="25" t="e">
        <f t="shared" si="2"/>
        <v>#DIV/0!</v>
      </c>
      <c r="M14" s="27" t="e">
        <f t="shared" si="4"/>
        <v>#DIV/0!</v>
      </c>
      <c r="N14" s="18" t="e">
        <f t="shared" si="3"/>
        <v>#DIV/0!</v>
      </c>
    </row>
    <row r="15" spans="1:14" x14ac:dyDescent="0.3">
      <c r="A15" s="16">
        <v>8</v>
      </c>
      <c r="B15" s="17"/>
      <c r="C15" s="18"/>
      <c r="D15" s="18"/>
      <c r="E15" s="18"/>
      <c r="F15" s="18"/>
      <c r="G15" s="18"/>
      <c r="H15" s="19">
        <f t="shared" si="0"/>
        <v>0</v>
      </c>
      <c r="I15" s="20"/>
      <c r="J15" s="20"/>
      <c r="K15" s="25" t="e">
        <f t="shared" si="1"/>
        <v>#DIV/0!</v>
      </c>
      <c r="L15" s="25" t="e">
        <f t="shared" si="2"/>
        <v>#DIV/0!</v>
      </c>
      <c r="M15" s="27" t="e">
        <f t="shared" si="4"/>
        <v>#DIV/0!</v>
      </c>
      <c r="N15" s="18" t="e">
        <f t="shared" si="3"/>
        <v>#DIV/0!</v>
      </c>
    </row>
    <row r="16" spans="1:14" ht="6" customHeight="1" x14ac:dyDescent="0.3">
      <c r="A16" s="28"/>
      <c r="B16" s="28"/>
      <c r="C16" s="28"/>
      <c r="D16" s="28"/>
      <c r="E16" s="28"/>
      <c r="F16" s="28"/>
      <c r="G16" s="28"/>
      <c r="H16" s="29"/>
      <c r="I16" s="28"/>
      <c r="J16" s="28"/>
      <c r="K16" s="30"/>
      <c r="L16" s="30"/>
      <c r="M16" s="31"/>
      <c r="N16" s="30"/>
    </row>
    <row r="17" spans="1:14" ht="25.5" customHeight="1" x14ac:dyDescent="0.3">
      <c r="A17" s="92" t="s">
        <v>23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21"/>
      <c r="N17" s="22" t="e">
        <f>SUM(N9:N16)</f>
        <v>#DIV/0!</v>
      </c>
    </row>
    <row r="18" spans="1:1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1"/>
      <c r="L18" s="1"/>
      <c r="M18" s="1"/>
      <c r="N18" s="11"/>
    </row>
  </sheetData>
  <mergeCells count="11">
    <mergeCell ref="A2:N2"/>
    <mergeCell ref="A17:L17"/>
    <mergeCell ref="K6:M6"/>
    <mergeCell ref="A1:N1"/>
    <mergeCell ref="A3:N3"/>
    <mergeCell ref="A4:N4"/>
    <mergeCell ref="A6:A7"/>
    <mergeCell ref="B6:B7"/>
    <mergeCell ref="C6:H6"/>
    <mergeCell ref="I6:I7"/>
    <mergeCell ref="J6:J7"/>
  </mergeCells>
  <phoneticPr fontId="26" type="noConversion"/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26"/>
  <sheetViews>
    <sheetView tabSelected="1" topLeftCell="A4" zoomScaleNormal="100" workbookViewId="0">
      <selection activeCell="T15" sqref="T15"/>
    </sheetView>
  </sheetViews>
  <sheetFormatPr defaultRowHeight="14.4" x14ac:dyDescent="0.3"/>
  <cols>
    <col min="1" max="1" width="4.109375" customWidth="1"/>
    <col min="2" max="2" width="38.88671875" style="68" customWidth="1"/>
    <col min="3" max="3" width="17" style="68" hidden="1" customWidth="1"/>
    <col min="4" max="4" width="8.33203125" style="68" hidden="1" customWidth="1"/>
    <col min="5" max="5" width="14.5546875" style="68" hidden="1" customWidth="1"/>
    <col min="6" max="6" width="8.88671875" style="69" customWidth="1"/>
    <col min="7" max="7" width="6.109375" style="70" customWidth="1"/>
    <col min="8" max="8" width="16.6640625" style="71" customWidth="1"/>
    <col min="9" max="9" width="16" style="71" customWidth="1"/>
    <col min="10" max="10" width="15.88671875" style="71" customWidth="1"/>
    <col min="11" max="11" width="12.33203125" style="71" hidden="1" customWidth="1"/>
    <col min="12" max="12" width="11.6640625" style="72" customWidth="1"/>
    <col min="13" max="13" width="15.6640625" style="71" customWidth="1"/>
    <col min="14" max="14" width="13.44140625" style="71" customWidth="1"/>
    <col min="15" max="15" width="11.6640625" style="71" customWidth="1"/>
    <col min="16" max="16" width="15" style="72" customWidth="1"/>
  </cols>
  <sheetData>
    <row r="1" spans="1:16" ht="21" x14ac:dyDescent="0.4">
      <c r="A1" s="121" t="s">
        <v>37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</row>
    <row r="2" spans="1:16" ht="9.75" customHeight="1" x14ac:dyDescent="0.4">
      <c r="A2" s="33"/>
      <c r="B2" s="33"/>
      <c r="C2" s="33"/>
      <c r="D2" s="33"/>
      <c r="E2" s="33"/>
      <c r="F2" s="33"/>
      <c r="G2" s="34"/>
      <c r="H2" s="33"/>
      <c r="I2" s="33"/>
      <c r="J2" s="33"/>
      <c r="K2" s="33"/>
      <c r="L2" s="33"/>
      <c r="M2" s="33"/>
      <c r="N2" s="33"/>
      <c r="O2" s="33"/>
      <c r="P2" s="35"/>
    </row>
    <row r="3" spans="1:16" ht="42.75" customHeight="1" x14ac:dyDescent="0.3">
      <c r="A3" s="137" t="s">
        <v>70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</row>
    <row r="4" spans="1:16" ht="9" customHeight="1" x14ac:dyDescent="0.3">
      <c r="A4" s="143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</row>
    <row r="5" spans="1:16" ht="15" customHeight="1" x14ac:dyDescent="0.3">
      <c r="A5" s="122" t="s">
        <v>38</v>
      </c>
      <c r="B5" s="122"/>
      <c r="C5" s="145" t="s">
        <v>61</v>
      </c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</row>
    <row r="6" spans="1:16" ht="17.25" customHeight="1" x14ac:dyDescent="0.3">
      <c r="A6" s="122" t="s">
        <v>39</v>
      </c>
      <c r="B6" s="122"/>
      <c r="C6" s="139" t="s">
        <v>40</v>
      </c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</row>
    <row r="7" spans="1:16" s="36" customFormat="1" ht="25.5" customHeight="1" x14ac:dyDescent="0.25">
      <c r="A7" s="122"/>
      <c r="B7" s="122"/>
      <c r="C7" s="141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</row>
    <row r="8" spans="1:16" s="36" customFormat="1" ht="39.75" customHeight="1" x14ac:dyDescent="0.25">
      <c r="A8" s="104" t="s">
        <v>71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</row>
    <row r="9" spans="1:16" ht="19.5" customHeight="1" x14ac:dyDescent="0.3">
      <c r="A9" s="104" t="s">
        <v>41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</row>
    <row r="10" spans="1:16" ht="22.5" customHeight="1" x14ac:dyDescent="0.3">
      <c r="A10" s="122" t="s">
        <v>42</v>
      </c>
      <c r="B10" s="122" t="s">
        <v>43</v>
      </c>
      <c r="C10" s="131" t="s">
        <v>44</v>
      </c>
      <c r="D10" s="132"/>
      <c r="E10" s="122" t="s">
        <v>45</v>
      </c>
      <c r="F10" s="135" t="s">
        <v>46</v>
      </c>
      <c r="G10" s="110" t="s">
        <v>47</v>
      </c>
      <c r="H10" s="112" t="s">
        <v>64</v>
      </c>
      <c r="I10" s="112" t="s">
        <v>65</v>
      </c>
      <c r="J10" s="112" t="s">
        <v>66</v>
      </c>
      <c r="K10" s="126" t="s">
        <v>48</v>
      </c>
      <c r="L10" s="129" t="s">
        <v>49</v>
      </c>
      <c r="M10" s="114" t="s">
        <v>11</v>
      </c>
      <c r="N10" s="114" t="s">
        <v>50</v>
      </c>
      <c r="O10" s="116" t="s">
        <v>72</v>
      </c>
      <c r="P10" s="123" t="s">
        <v>51</v>
      </c>
    </row>
    <row r="11" spans="1:16" ht="51.75" customHeight="1" x14ac:dyDescent="0.3">
      <c r="A11" s="122"/>
      <c r="B11" s="130"/>
      <c r="C11" s="133"/>
      <c r="D11" s="134"/>
      <c r="E11" s="122"/>
      <c r="F11" s="136"/>
      <c r="G11" s="111"/>
      <c r="H11" s="113"/>
      <c r="I11" s="113"/>
      <c r="J11" s="113"/>
      <c r="K11" s="127"/>
      <c r="L11" s="123"/>
      <c r="M11" s="115"/>
      <c r="N11" s="115"/>
      <c r="O11" s="117"/>
      <c r="P11" s="124"/>
    </row>
    <row r="12" spans="1:16" ht="51.75" customHeight="1" x14ac:dyDescent="0.3">
      <c r="A12" s="130"/>
      <c r="B12" s="122"/>
      <c r="C12" s="37" t="s">
        <v>52</v>
      </c>
      <c r="D12" s="37" t="s">
        <v>42</v>
      </c>
      <c r="E12" s="130"/>
      <c r="F12" s="136"/>
      <c r="G12" s="111"/>
      <c r="H12" s="38" t="s">
        <v>53</v>
      </c>
      <c r="I12" s="38" t="s">
        <v>53</v>
      </c>
      <c r="J12" s="38" t="s">
        <v>53</v>
      </c>
      <c r="K12" s="128"/>
      <c r="L12" s="123"/>
      <c r="M12" s="115"/>
      <c r="N12" s="115"/>
      <c r="O12" s="118"/>
      <c r="P12" s="125"/>
    </row>
    <row r="13" spans="1:16" ht="51.75" customHeight="1" x14ac:dyDescent="0.3">
      <c r="A13" s="75">
        <v>1</v>
      </c>
      <c r="B13" s="82" t="s">
        <v>67</v>
      </c>
      <c r="C13" s="40" t="s">
        <v>54</v>
      </c>
      <c r="D13" s="40">
        <v>2</v>
      </c>
      <c r="E13" s="39"/>
      <c r="F13" s="77" t="s">
        <v>63</v>
      </c>
      <c r="G13" s="79">
        <v>1</v>
      </c>
      <c r="H13" s="38">
        <f>69860+2800</f>
        <v>72660</v>
      </c>
      <c r="I13" s="38">
        <f>69400+2800</f>
        <v>72200</v>
      </c>
      <c r="J13" s="38">
        <f>65800+2800+2800</f>
        <v>71400</v>
      </c>
      <c r="K13" s="74"/>
      <c r="L13" s="42">
        <f t="shared" ref="L13:L15" si="0">ROUND(AVERAGE(H13:J13),2)</f>
        <v>72086.67</v>
      </c>
      <c r="M13" s="43">
        <f t="shared" ref="M13:M15" si="1">_xlfn.STDEV.S(H13:J13)</f>
        <v>637.6</v>
      </c>
      <c r="N13" s="43">
        <f t="shared" ref="N13:N15" si="2">M13/L13*100</f>
        <v>0.88</v>
      </c>
      <c r="O13" s="42">
        <f>J13</f>
        <v>71400</v>
      </c>
      <c r="P13" s="44">
        <f>ROUND(G13*O13,2)</f>
        <v>71400</v>
      </c>
    </row>
    <row r="14" spans="1:16" ht="51.75" customHeight="1" x14ac:dyDescent="0.3">
      <c r="A14" s="75">
        <v>2</v>
      </c>
      <c r="B14" s="83" t="s">
        <v>68</v>
      </c>
      <c r="C14" s="75"/>
      <c r="D14" s="75"/>
      <c r="E14" s="75"/>
      <c r="F14" s="77" t="s">
        <v>63</v>
      </c>
      <c r="G14" s="79">
        <v>2</v>
      </c>
      <c r="H14" s="38">
        <f>14800+2800</f>
        <v>17600</v>
      </c>
      <c r="I14" s="38">
        <f>14800+2800</f>
        <v>17600</v>
      </c>
      <c r="J14" s="38">
        <f>14100+2800</f>
        <v>16900</v>
      </c>
      <c r="K14" s="74"/>
      <c r="L14" s="42">
        <f t="shared" si="0"/>
        <v>17366.669999999998</v>
      </c>
      <c r="M14" s="43">
        <f t="shared" si="1"/>
        <v>404.15</v>
      </c>
      <c r="N14" s="43">
        <f t="shared" si="2"/>
        <v>2.33</v>
      </c>
      <c r="O14" s="42">
        <f>J14</f>
        <v>16900</v>
      </c>
      <c r="P14" s="44">
        <f t="shared" ref="P14:P15" si="3">ROUND(G14*O14,2)</f>
        <v>33800</v>
      </c>
    </row>
    <row r="15" spans="1:16" ht="51.75" customHeight="1" x14ac:dyDescent="0.3">
      <c r="A15" s="73">
        <v>3</v>
      </c>
      <c r="B15" s="81" t="s">
        <v>62</v>
      </c>
      <c r="C15" s="73"/>
      <c r="D15" s="73"/>
      <c r="E15" s="73"/>
      <c r="F15" s="76" t="s">
        <v>63</v>
      </c>
      <c r="G15" s="78">
        <v>2</v>
      </c>
      <c r="H15" s="80">
        <v>23000</v>
      </c>
      <c r="I15" s="80">
        <v>22940</v>
      </c>
      <c r="J15" s="80">
        <v>17000</v>
      </c>
      <c r="K15" s="41"/>
      <c r="L15" s="42">
        <f t="shared" si="0"/>
        <v>20980</v>
      </c>
      <c r="M15" s="43">
        <f t="shared" si="1"/>
        <v>3446.91</v>
      </c>
      <c r="N15" s="43">
        <f t="shared" si="2"/>
        <v>16.43</v>
      </c>
      <c r="O15" s="42">
        <f>J15</f>
        <v>17000</v>
      </c>
      <c r="P15" s="44">
        <f t="shared" si="3"/>
        <v>34000</v>
      </c>
    </row>
    <row r="16" spans="1:16" ht="26.25" customHeight="1" x14ac:dyDescent="0.3">
      <c r="A16" s="107" t="s">
        <v>60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9"/>
      <c r="P16" s="45">
        <f>SUM(P13:P15)</f>
        <v>139200</v>
      </c>
    </row>
    <row r="17" spans="1:16" ht="37.5" customHeight="1" x14ac:dyDescent="0.3">
      <c r="A17" s="104" t="s">
        <v>55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</row>
    <row r="18" spans="1:16" ht="37.5" customHeight="1" x14ac:dyDescent="0.3">
      <c r="A18" s="147"/>
      <c r="B18" s="148" t="s">
        <v>73</v>
      </c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</row>
    <row r="19" spans="1:16" x14ac:dyDescent="0.3">
      <c r="A19" s="2"/>
      <c r="B19" s="2"/>
      <c r="C19" s="2"/>
      <c r="D19" s="2"/>
      <c r="E19" s="2"/>
      <c r="F19" s="2"/>
      <c r="G19" s="46"/>
      <c r="H19" s="2"/>
      <c r="I19" s="2"/>
      <c r="J19" s="2"/>
      <c r="K19" s="2"/>
      <c r="L19" s="2"/>
      <c r="M19" s="2"/>
      <c r="N19" s="2"/>
      <c r="O19" s="2"/>
      <c r="P19" s="47"/>
    </row>
    <row r="20" spans="1:16" x14ac:dyDescent="0.3">
      <c r="A20" s="119" t="s">
        <v>69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</row>
    <row r="21" spans="1:16" s="36" customFormat="1" ht="13.5" customHeight="1" x14ac:dyDescent="0.25">
      <c r="A21" s="48"/>
      <c r="B21" s="49"/>
      <c r="C21" s="49"/>
      <c r="D21" s="49"/>
      <c r="E21" s="49"/>
      <c r="F21" s="50"/>
      <c r="G21" s="51"/>
      <c r="H21" s="52"/>
      <c r="I21" s="52"/>
      <c r="J21" s="52"/>
      <c r="K21" s="52"/>
      <c r="L21" s="53"/>
      <c r="M21" s="54"/>
      <c r="P21" s="55"/>
    </row>
    <row r="22" spans="1:16" s="36" customFormat="1" ht="13.5" customHeight="1" x14ac:dyDescent="0.25">
      <c r="A22" s="48"/>
      <c r="B22" s="49"/>
      <c r="C22" s="49"/>
      <c r="D22" s="49"/>
      <c r="E22" s="49"/>
      <c r="F22" s="50"/>
      <c r="G22" s="51"/>
      <c r="H22" s="52"/>
      <c r="I22" s="52"/>
      <c r="J22" s="52"/>
      <c r="K22" s="52"/>
      <c r="L22" s="53"/>
      <c r="M22" s="54"/>
    </row>
    <row r="23" spans="1:16" s="36" customFormat="1" ht="24" customHeight="1" x14ac:dyDescent="0.25">
      <c r="A23" s="56"/>
      <c r="B23" s="120" t="s">
        <v>56</v>
      </c>
      <c r="C23" s="120"/>
      <c r="D23" s="57"/>
      <c r="E23" s="57"/>
      <c r="F23" s="58"/>
      <c r="G23" s="59"/>
      <c r="H23" s="36" t="s">
        <v>59</v>
      </c>
      <c r="I23" s="60"/>
      <c r="J23" s="60"/>
      <c r="K23" s="60"/>
      <c r="L23" s="61"/>
      <c r="M23" s="62"/>
    </row>
    <row r="24" spans="1:16" s="36" customFormat="1" ht="15" customHeight="1" x14ac:dyDescent="0.25">
      <c r="A24" s="63"/>
      <c r="D24" s="65"/>
      <c r="E24" s="65"/>
      <c r="F24" s="58"/>
      <c r="G24" s="59"/>
      <c r="H24" s="60"/>
      <c r="I24" s="60"/>
      <c r="J24" s="60"/>
      <c r="K24" s="60"/>
      <c r="L24" s="64"/>
      <c r="M24" s="60"/>
    </row>
    <row r="25" spans="1:16" s="36" customFormat="1" ht="13.8" x14ac:dyDescent="0.25">
      <c r="B25" s="106" t="s">
        <v>57</v>
      </c>
      <c r="C25" s="106"/>
      <c r="D25" s="66"/>
      <c r="E25" s="66"/>
      <c r="G25" s="67"/>
      <c r="H25" s="36" t="s">
        <v>58</v>
      </c>
    </row>
    <row r="26" spans="1:16" x14ac:dyDescent="0.3">
      <c r="O26" s="36"/>
      <c r="P26" s="36"/>
    </row>
  </sheetData>
  <mergeCells count="30">
    <mergeCell ref="A1:P1"/>
    <mergeCell ref="A5:B5"/>
    <mergeCell ref="A6:B7"/>
    <mergeCell ref="P10:P12"/>
    <mergeCell ref="K10:K12"/>
    <mergeCell ref="L10:L12"/>
    <mergeCell ref="A10:A12"/>
    <mergeCell ref="B10:B12"/>
    <mergeCell ref="C10:D11"/>
    <mergeCell ref="E10:E12"/>
    <mergeCell ref="F10:F12"/>
    <mergeCell ref="A3:P3"/>
    <mergeCell ref="C6:P7"/>
    <mergeCell ref="A8:P8"/>
    <mergeCell ref="A4:P4"/>
    <mergeCell ref="C5:P5"/>
    <mergeCell ref="A9:P9"/>
    <mergeCell ref="B25:C25"/>
    <mergeCell ref="A16:O16"/>
    <mergeCell ref="G10:G12"/>
    <mergeCell ref="H10:H11"/>
    <mergeCell ref="I10:I11"/>
    <mergeCell ref="J10:J11"/>
    <mergeCell ref="A17:P17"/>
    <mergeCell ref="M10:M12"/>
    <mergeCell ref="N10:N12"/>
    <mergeCell ref="O10:O12"/>
    <mergeCell ref="A20:P20"/>
    <mergeCell ref="B23:C23"/>
    <mergeCell ref="B18:P18"/>
  </mergeCells>
  <phoneticPr fontId="26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НМЦК-п.3.7.1</vt:lpstr>
      <vt:lpstr>Прилож.1 - п.3.7.1</vt:lpstr>
      <vt:lpstr>НМЦК-п.3.7.2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Econom</cp:lastModifiedBy>
  <cp:lastPrinted>2025-02-06T06:09:51Z</cp:lastPrinted>
  <dcterms:created xsi:type="dcterms:W3CDTF">2011-08-15T06:57:36Z</dcterms:created>
  <dcterms:modified xsi:type="dcterms:W3CDTF">2026-05-13T13:26:11Z</dcterms:modified>
</cp:coreProperties>
</file>