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ova\Desktop\Горзаказ 2026\ГБОУ 53\Ед. поставщик\Обучение по закупкам\"/>
    </mc:Choice>
  </mc:AlternateContent>
  <xr:revisionPtr revIDLastSave="0" documentId="8_{478449A6-CD6A-4D27-B7BE-C7A4258570D9}" xr6:coauthVersionLast="36" xr6:coauthVersionMax="36" xr10:uidLastSave="{00000000-0000-0000-0000-000000000000}"/>
  <bookViews>
    <workbookView xWindow="0" yWindow="0" windowWidth="28800" windowHeight="12720" activeTab="1" xr2:uid="{00000000-000D-0000-FFFF-FFFF00000000}"/>
  </bookViews>
  <sheets>
    <sheet name="НМЦК" sheetId="8" r:id="rId1"/>
    <sheet name="ИТП" sheetId="10" r:id="rId2"/>
    <sheet name="Периоды" sheetId="9" state="hidden" r:id="rId3"/>
  </sheets>
  <definedNames>
    <definedName name="_xlnm._FilterDatabase" localSheetId="0" hidden="1">НМЦК!$A$9:$U$18</definedName>
    <definedName name="_xlnm.Print_Area" localSheetId="0">НМЦК!$A$1:$M$25</definedName>
  </definedNames>
  <calcPr calcId="191029"/>
</workbook>
</file>

<file path=xl/calcChain.xml><?xml version="1.0" encoding="utf-8"?>
<calcChain xmlns="http://schemas.openxmlformats.org/spreadsheetml/2006/main">
  <c r="J11" i="10" l="1"/>
  <c r="M11" i="10" s="1"/>
  <c r="J14" i="8"/>
  <c r="M14" i="8"/>
  <c r="G14" i="8"/>
  <c r="F14" i="8"/>
  <c r="E14" i="8"/>
  <c r="K11" i="10" l="1"/>
  <c r="L11" i="10" s="1"/>
  <c r="P11" i="8"/>
  <c r="M13" i="10" l="1"/>
  <c r="Q11" i="8"/>
  <c r="K13" i="8" l="1"/>
  <c r="K14" i="8"/>
  <c r="K15" i="8"/>
  <c r="K16" i="8"/>
  <c r="K17" i="8"/>
  <c r="K18" i="8"/>
  <c r="M16" i="8" l="1"/>
  <c r="L16" i="8"/>
  <c r="L14" i="8"/>
  <c r="M13" i="8"/>
  <c r="L13" i="8"/>
  <c r="M18" i="8"/>
  <c r="M17" i="8"/>
  <c r="M15" i="8"/>
  <c r="L18" i="8"/>
  <c r="L17" i="8"/>
  <c r="L15" i="8"/>
  <c r="C5" i="9"/>
  <c r="K11" i="8" l="1"/>
  <c r="L11" i="8" s="1"/>
  <c r="K12" i="8"/>
  <c r="L12" i="8" s="1"/>
  <c r="M12" i="8"/>
  <c r="M11" i="8"/>
  <c r="M21" i="8" l="1"/>
</calcChain>
</file>

<file path=xl/sharedStrings.xml><?xml version="1.0" encoding="utf-8"?>
<sst xmlns="http://schemas.openxmlformats.org/spreadsheetml/2006/main" count="66" uniqueCount="43">
  <si>
    <t>№ п/п</t>
  </si>
  <si>
    <t>Ед. измерения</t>
  </si>
  <si>
    <t>Коэффициент вариации (%)</t>
  </si>
  <si>
    <t xml:space="preserve">Среднеквадратичное отклонение </t>
  </si>
  <si>
    <t>НМЦК (руб. вкл. НДС)</t>
  </si>
  <si>
    <t xml:space="preserve">Расчет (начальной) максимальной цены контракта </t>
  </si>
  <si>
    <t>шт</t>
  </si>
  <si>
    <t>Кол-во услуг</t>
  </si>
  <si>
    <t>Цена предл. № 2</t>
  </si>
  <si>
    <t xml:space="preserve">Цена предл. № 3 </t>
  </si>
  <si>
    <t xml:space="preserve">Цена предл. № 4 </t>
  </si>
  <si>
    <t xml:space="preserve">Цена предл. № 5 </t>
  </si>
  <si>
    <t>Наименование услуги</t>
  </si>
  <si>
    <t>Период</t>
  </si>
  <si>
    <t>нед</t>
  </si>
  <si>
    <t>Позиции в нмцк</t>
  </si>
  <si>
    <t>комментарии</t>
  </si>
  <si>
    <t xml:space="preserve">Цена предл. № 1 </t>
  </si>
  <si>
    <t>раз в нед</t>
  </si>
  <si>
    <t>09.01-27.12</t>
  </si>
  <si>
    <t>09.01-26.04</t>
  </si>
  <si>
    <t>02.05-28.06</t>
  </si>
  <si>
    <t>26.08-27.09</t>
  </si>
  <si>
    <t>30.09-27.12</t>
  </si>
  <si>
    <t>18.12.2023-29.12.2023</t>
  </si>
  <si>
    <t>Инсталляция и настройка серверной части</t>
  </si>
  <si>
    <t>Регистрация пользователя и настройка прав доступа</t>
  </si>
  <si>
    <t>Инсталляция и настройка рабочих мест делопроизводства</t>
  </si>
  <si>
    <t>Обучение специалиста по делопроизводству работе в системе</t>
  </si>
  <si>
    <t>Обучение руководителя работе в системе с применением ЭП</t>
  </si>
  <si>
    <t>Минимальная цена единицы услуги</t>
  </si>
  <si>
    <t>Настройка на особенности делопроизводства в организации</t>
  </si>
  <si>
    <t>ИТОГО НМЦК</t>
  </si>
  <si>
    <t>Первичная настройка и заполнение справочников и классификаторов</t>
  </si>
  <si>
    <t>Оказание услуг по подключению и сопровождению сегмента Единой системы электронного документооборота и делопроизводства исполнительных органов государственной власти Санкт-Петербурга на 2026 год</t>
  </si>
  <si>
    <t>Оказание услуг по сопровождению сегмента Единой системы электронного документооборота и делопроизводства исполнительных органов государственной власти                                    Санкт-Петербурга</t>
  </si>
  <si>
    <t>Директор ГБОУ школа № 53 Приморского района Санкт-Петербурга</t>
  </si>
  <si>
    <t>Е.О. Максимова</t>
  </si>
  <si>
    <t>Исполнитель: Силова И.И.</t>
  </si>
  <si>
    <t>Наименование товара</t>
  </si>
  <si>
    <t>Минимальная цена единицы товара</t>
  </si>
  <si>
    <t>чел.</t>
  </si>
  <si>
    <t>Обучение по  программе повышения квалификации "«Контрактная система в сфере закупок,
товаров, услуг» (44-ФЗ)" (120 часов)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</si>
</sst>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2" borderId="0">
      <alignment horizontal="left" vertical="center"/>
    </xf>
  </cellStyleXfs>
  <cellXfs count="2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16" fontId="1" fillId="5" borderId="0" xfId="0" applyNumberFormat="1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1" fillId="0" borderId="0" xfId="0" applyNumberFormat="1" applyFont="1" applyAlignment="1">
      <alignment wrapText="1"/>
    </xf>
    <xf numFmtId="4" fontId="1" fillId="0" borderId="0" xfId="0" applyNumberFormat="1" applyFont="1" applyAlignment="1">
      <alignment horizontal="center" wrapText="1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</cellXfs>
  <cellStyles count="2">
    <cellStyle name="S23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6"/>
  <sheetViews>
    <sheetView zoomScaleNormal="100" workbookViewId="0">
      <pane ySplit="9" topLeftCell="A10" activePane="bottomLeft" state="frozen"/>
      <selection activeCell="A7" sqref="A7"/>
      <selection pane="bottomLeft" sqref="A1:XFD1048576"/>
    </sheetView>
  </sheetViews>
  <sheetFormatPr defaultColWidth="9.140625" defaultRowHeight="15.75" x14ac:dyDescent="0.25"/>
  <cols>
    <col min="1" max="1" width="4.7109375" style="5" customWidth="1"/>
    <col min="2" max="2" width="69.28515625" style="5" customWidth="1"/>
    <col min="3" max="3" width="4.85546875" style="5" customWidth="1"/>
    <col min="4" max="4" width="10.28515625" style="13" customWidth="1"/>
    <col min="5" max="5" width="13.140625" style="5" customWidth="1"/>
    <col min="6" max="6" width="14.28515625" style="5" customWidth="1"/>
    <col min="7" max="7" width="13.140625" style="5" customWidth="1"/>
    <col min="8" max="8" width="13.140625" style="5" hidden="1" customWidth="1"/>
    <col min="9" max="9" width="13.28515625" style="5" hidden="1" customWidth="1"/>
    <col min="10" max="10" width="14" style="5" customWidth="1"/>
    <col min="11" max="12" width="13.140625" style="5" customWidth="1"/>
    <col min="13" max="13" width="14" style="5" customWidth="1"/>
    <col min="14" max="14" width="45.85546875" style="3" customWidth="1"/>
    <col min="15" max="15" width="13.140625" style="3" bestFit="1" customWidth="1"/>
    <col min="16" max="17" width="10.5703125" style="3" bestFit="1" customWidth="1"/>
    <col min="18" max="16384" width="9.140625" style="3"/>
  </cols>
  <sheetData>
    <row r="1" spans="1:17" ht="15.75" hidden="1" customHeight="1" x14ac:dyDescent="0.25">
      <c r="A1" s="25" t="s">
        <v>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7" ht="15.75" hidden="1" customHeigh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7" ht="20.25" hidden="1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7" ht="15.75" hidden="1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7" ht="15.75" hidden="1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7" ht="15.75" hidden="1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7" customFormat="1" ht="15" customHeight="1" x14ac:dyDescent="0.2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7" customFormat="1" ht="39" customHeight="1" x14ac:dyDescent="0.25">
      <c r="A8" s="26" t="s">
        <v>34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7" ht="63" x14ac:dyDescent="0.25">
      <c r="A9" s="1" t="s">
        <v>0</v>
      </c>
      <c r="B9" s="1" t="s">
        <v>12</v>
      </c>
      <c r="C9" s="1" t="s">
        <v>1</v>
      </c>
      <c r="D9" s="14" t="s">
        <v>7</v>
      </c>
      <c r="E9" s="1" t="s">
        <v>17</v>
      </c>
      <c r="F9" s="1" t="s">
        <v>8</v>
      </c>
      <c r="G9" s="1" t="s">
        <v>9</v>
      </c>
      <c r="H9" s="1" t="s">
        <v>10</v>
      </c>
      <c r="I9" s="1" t="s">
        <v>11</v>
      </c>
      <c r="J9" s="1" t="s">
        <v>30</v>
      </c>
      <c r="K9" s="1" t="s">
        <v>3</v>
      </c>
      <c r="L9" s="1" t="s">
        <v>2</v>
      </c>
      <c r="M9" s="1" t="s">
        <v>4</v>
      </c>
      <c r="N9" s="19"/>
    </row>
    <row r="10" spans="1:17" x14ac:dyDescent="0.25">
      <c r="A10" s="4">
        <v>1</v>
      </c>
      <c r="B10" s="4">
        <v>2</v>
      </c>
      <c r="C10" s="4">
        <v>3</v>
      </c>
      <c r="D10" s="15">
        <v>4</v>
      </c>
      <c r="E10" s="4">
        <v>5</v>
      </c>
      <c r="F10" s="4">
        <v>6</v>
      </c>
      <c r="G10" s="4">
        <v>7</v>
      </c>
      <c r="H10" s="4">
        <v>8</v>
      </c>
      <c r="I10" s="4">
        <v>9</v>
      </c>
      <c r="J10" s="4">
        <v>10</v>
      </c>
      <c r="K10" s="4">
        <v>11</v>
      </c>
      <c r="L10" s="4">
        <v>12</v>
      </c>
      <c r="M10" s="4">
        <v>13</v>
      </c>
    </row>
    <row r="11" spans="1:17" x14ac:dyDescent="0.25">
      <c r="A11" s="7">
        <v>1</v>
      </c>
      <c r="B11" s="20" t="s">
        <v>25</v>
      </c>
      <c r="C11" s="7" t="s">
        <v>6</v>
      </c>
      <c r="D11" s="16">
        <v>1</v>
      </c>
      <c r="E11" s="8">
        <v>29597.64</v>
      </c>
      <c r="F11" s="8">
        <v>30175.14</v>
      </c>
      <c r="G11" s="8">
        <v>28875.78</v>
      </c>
      <c r="H11" s="8"/>
      <c r="I11" s="8"/>
      <c r="J11" s="8">
        <v>28875.78</v>
      </c>
      <c r="K11" s="2">
        <f>IF(J11=0,0,(SQRT((IF(E11&lt;1,0,POWER((E11-J11),2))+IF(F11&lt;1,0,POWER((F11-J11),2))+IF(G11&lt;1,0,POWER((G11-J11),2))+IF(H11&lt;1,0,POWER((H11-J11),2))+IF(I11&lt;1,0,POWER((I11-J11),2)))/((IF(E11&lt;1,0,1)+IF(F11&lt;1,0,1)+IF(G11&lt;1,0,1)+IF(H11&lt;1,0,1)+IF(I11&lt;1,0,1))-1))))</f>
        <v>1051.0514424137389</v>
      </c>
      <c r="L11" s="2">
        <f>IF(J11=0,0,(K11/J11)*100)</f>
        <v>3.6399066706206336</v>
      </c>
      <c r="M11" s="2">
        <f>J11*D11</f>
        <v>28875.78</v>
      </c>
      <c r="N11" s="18"/>
      <c r="P11" s="3">
        <f>F11/12</f>
        <v>2514.5949999999998</v>
      </c>
      <c r="Q11" s="3">
        <f t="shared" ref="Q11" si="0">G11/12</f>
        <v>2406.3150000000001</v>
      </c>
    </row>
    <row r="12" spans="1:17" x14ac:dyDescent="0.25">
      <c r="A12" s="7">
        <v>2</v>
      </c>
      <c r="B12" s="20" t="s">
        <v>33</v>
      </c>
      <c r="C12" s="7" t="s">
        <v>6</v>
      </c>
      <c r="D12" s="17">
        <v>1</v>
      </c>
      <c r="E12" s="8">
        <v>14798.82</v>
      </c>
      <c r="F12" s="8">
        <v>15087.54</v>
      </c>
      <c r="G12" s="8">
        <v>14437.86</v>
      </c>
      <c r="H12" s="8"/>
      <c r="I12" s="8"/>
      <c r="J12" s="8">
        <v>14437.86</v>
      </c>
      <c r="K12" s="2">
        <f>IF(J12=0,0,(SQRT((IF(E12&lt;1,0,POWER((E12-J12),2))+IF(F12&lt;1,0,POWER((F12-J12),2))+IF(G12&lt;1,0,POWER((G12-J12),2))+IF(H12&lt;1,0,POWER((H12-J12),2))+IF(I12&lt;1,0,POWER((I12-J12),2)))/((IF(E12&lt;1,0,1)+IF(F12&lt;1,0,1)+IF(G12&lt;1,0,1)+IF(H12&lt;1,0,1)+IF(I12&lt;1,0,1))-1))))</f>
        <v>525.53602350362235</v>
      </c>
      <c r="L12" s="2">
        <f>IF(J12=0,0,(K12/J12)*100)</f>
        <v>3.6399855899947937</v>
      </c>
      <c r="M12" s="2">
        <f>J12*D12</f>
        <v>14437.86</v>
      </c>
      <c r="N12" s="18"/>
    </row>
    <row r="13" spans="1:17" x14ac:dyDescent="0.25">
      <c r="A13" s="7">
        <v>3</v>
      </c>
      <c r="B13" s="20" t="s">
        <v>31</v>
      </c>
      <c r="C13" s="7" t="s">
        <v>6</v>
      </c>
      <c r="D13" s="17">
        <v>1</v>
      </c>
      <c r="E13" s="8">
        <v>7399.32</v>
      </c>
      <c r="F13" s="8">
        <v>7543.68</v>
      </c>
      <c r="G13" s="8">
        <v>7218.84</v>
      </c>
      <c r="H13" s="8"/>
      <c r="I13" s="8"/>
      <c r="J13" s="8">
        <v>7218.84</v>
      </c>
      <c r="K13" s="2">
        <f t="shared" ref="K13:K18" si="1">IF(J13=0,0,(SQRT((IF(E13&lt;1,0,POWER((E13-J13),2))+IF(F13&lt;1,0,POWER((F13-J13),2))+IF(G13&lt;1,0,POWER((G13-J13),2))+IF(H13&lt;1,0,POWER((H13-J13),2))+IF(I13&lt;1,0,POWER((I13-J13),2)))/((IF(E13&lt;1,0,1)+IF(F13&lt;1,0,1)+IF(G13&lt;1,0,1)+IF(H13&lt;1,0,1)+IF(I13&lt;1,0,1))-1))))</f>
        <v>262.76801175181117</v>
      </c>
      <c r="L13" s="2">
        <f t="shared" ref="L13:L18" si="2">IF(J13=0,0,(K13/J13)*100)</f>
        <v>3.640030971067528</v>
      </c>
      <c r="M13" s="2">
        <f t="shared" ref="M13:M18" si="3">J13*D13</f>
        <v>7218.84</v>
      </c>
      <c r="N13" s="18"/>
    </row>
    <row r="14" spans="1:17" x14ac:dyDescent="0.25">
      <c r="A14" s="7">
        <v>4</v>
      </c>
      <c r="B14" s="20" t="s">
        <v>26</v>
      </c>
      <c r="C14" s="7" t="s">
        <v>6</v>
      </c>
      <c r="D14" s="17">
        <v>2</v>
      </c>
      <c r="E14" s="8">
        <f>3699.96/2</f>
        <v>1849.98</v>
      </c>
      <c r="F14" s="8">
        <f>3772.08/2</f>
        <v>1886.04</v>
      </c>
      <c r="G14" s="8">
        <f>3609.72/2</f>
        <v>1804.86</v>
      </c>
      <c r="H14" s="8"/>
      <c r="I14" s="8"/>
      <c r="J14" s="8">
        <f>3609.72/2</f>
        <v>1804.86</v>
      </c>
      <c r="K14" s="2">
        <f t="shared" si="1"/>
        <v>65.673460393069064</v>
      </c>
      <c r="L14" s="2">
        <f t="shared" si="2"/>
        <v>3.638701084464671</v>
      </c>
      <c r="M14" s="2">
        <f>J14*D14</f>
        <v>3609.72</v>
      </c>
      <c r="N14" s="18"/>
    </row>
    <row r="15" spans="1:17" x14ac:dyDescent="0.25">
      <c r="A15" s="7">
        <v>5</v>
      </c>
      <c r="B15" s="20" t="s">
        <v>27</v>
      </c>
      <c r="C15" s="7" t="s">
        <v>6</v>
      </c>
      <c r="D15" s="17">
        <v>1</v>
      </c>
      <c r="E15" s="8">
        <v>7399.32</v>
      </c>
      <c r="F15" s="8">
        <v>7543.68</v>
      </c>
      <c r="G15" s="8">
        <v>7218.84</v>
      </c>
      <c r="H15" s="8"/>
      <c r="I15" s="8"/>
      <c r="J15" s="8">
        <v>7218.84</v>
      </c>
      <c r="K15" s="2">
        <f t="shared" si="1"/>
        <v>262.76801175181117</v>
      </c>
      <c r="L15" s="2">
        <f t="shared" si="2"/>
        <v>3.640030971067528</v>
      </c>
      <c r="M15" s="2">
        <f t="shared" si="3"/>
        <v>7218.84</v>
      </c>
      <c r="N15" s="18"/>
      <c r="O15" s="6"/>
    </row>
    <row r="16" spans="1:17" x14ac:dyDescent="0.25">
      <c r="A16" s="7">
        <v>6</v>
      </c>
      <c r="B16" s="20" t="s">
        <v>28</v>
      </c>
      <c r="C16" s="7" t="s">
        <v>6</v>
      </c>
      <c r="D16" s="17">
        <v>1</v>
      </c>
      <c r="E16" s="8">
        <v>14798.82</v>
      </c>
      <c r="F16" s="8">
        <v>15087.54</v>
      </c>
      <c r="G16" s="8">
        <v>14437.86</v>
      </c>
      <c r="H16" s="8"/>
      <c r="I16" s="8"/>
      <c r="J16" s="8">
        <v>14437.86</v>
      </c>
      <c r="K16" s="2">
        <f t="shared" si="1"/>
        <v>525.53602350362235</v>
      </c>
      <c r="L16" s="2">
        <f t="shared" si="2"/>
        <v>3.6399855899947937</v>
      </c>
      <c r="M16" s="2">
        <f t="shared" si="3"/>
        <v>14437.86</v>
      </c>
      <c r="N16" s="18"/>
    </row>
    <row r="17" spans="1:14" x14ac:dyDescent="0.25">
      <c r="A17" s="7">
        <v>7</v>
      </c>
      <c r="B17" s="20" t="s">
        <v>29</v>
      </c>
      <c r="C17" s="7" t="s">
        <v>6</v>
      </c>
      <c r="D17" s="17">
        <v>1</v>
      </c>
      <c r="E17" s="8">
        <v>3699.78</v>
      </c>
      <c r="F17" s="8">
        <v>3771.96</v>
      </c>
      <c r="G17" s="8">
        <v>3609.54</v>
      </c>
      <c r="H17" s="8"/>
      <c r="I17" s="8"/>
      <c r="J17" s="8">
        <v>3609.54</v>
      </c>
      <c r="K17" s="2">
        <f t="shared" si="1"/>
        <v>131.38400587590573</v>
      </c>
      <c r="L17" s="2">
        <f t="shared" si="2"/>
        <v>3.6399099573880807</v>
      </c>
      <c r="M17" s="2">
        <f t="shared" si="3"/>
        <v>3609.54</v>
      </c>
      <c r="N17" s="18"/>
    </row>
    <row r="18" spans="1:14" ht="63" x14ac:dyDescent="0.25">
      <c r="A18" s="7">
        <v>8</v>
      </c>
      <c r="B18" s="21" t="s">
        <v>35</v>
      </c>
      <c r="C18" s="7"/>
      <c r="D18" s="17">
        <v>10</v>
      </c>
      <c r="E18" s="8">
        <v>18498.54</v>
      </c>
      <c r="F18" s="8">
        <v>18859.439999999999</v>
      </c>
      <c r="G18" s="8">
        <v>18047.34</v>
      </c>
      <c r="H18" s="8"/>
      <c r="I18" s="8"/>
      <c r="J18" s="8">
        <v>18047.34</v>
      </c>
      <c r="K18" s="2">
        <f t="shared" si="1"/>
        <v>656.92002937952736</v>
      </c>
      <c r="L18" s="2">
        <f t="shared" si="2"/>
        <v>3.6399825646301744</v>
      </c>
      <c r="M18" s="2">
        <f t="shared" si="3"/>
        <v>180473.4</v>
      </c>
      <c r="N18" s="18"/>
    </row>
    <row r="21" spans="1:14" x14ac:dyDescent="0.25">
      <c r="B21" s="22" t="s">
        <v>32</v>
      </c>
      <c r="C21" s="22"/>
      <c r="D21" s="23"/>
      <c r="E21" s="22"/>
      <c r="F21" s="22"/>
      <c r="G21" s="22"/>
      <c r="H21" s="22"/>
      <c r="I21" s="22"/>
      <c r="J21" s="22"/>
      <c r="K21" s="22"/>
      <c r="L21" s="22"/>
      <c r="M21" s="6">
        <f>SUM(M11:M20)</f>
        <v>259881.83999999997</v>
      </c>
      <c r="N21" s="9"/>
    </row>
    <row r="23" spans="1:14" ht="31.5" customHeight="1" x14ac:dyDescent="0.25">
      <c r="B23" s="27" t="s">
        <v>36</v>
      </c>
      <c r="C23" s="27"/>
      <c r="D23" s="27"/>
      <c r="J23" s="27" t="s">
        <v>37</v>
      </c>
      <c r="K23" s="27"/>
    </row>
    <row r="24" spans="1:14" x14ac:dyDescent="0.25">
      <c r="M24" s="9"/>
    </row>
    <row r="25" spans="1:14" x14ac:dyDescent="0.25">
      <c r="B25" s="5" t="s">
        <v>38</v>
      </c>
    </row>
    <row r="26" spans="1:14" x14ac:dyDescent="0.25">
      <c r="M26" s="9"/>
    </row>
  </sheetData>
  <protectedRanges>
    <protectedRange sqref="A11:A18 H11:I18" name="Диапазон1"/>
    <protectedRange sqref="B11:E18" name="Диапазон1_2_1"/>
    <protectedRange sqref="F11:G18 J11:J18" name="Диапазон1_3_1"/>
  </protectedRanges>
  <autoFilter ref="A9:U18" xr:uid="{00000000-0009-0000-0000-000000000000}"/>
  <mergeCells count="4">
    <mergeCell ref="A1:M7"/>
    <mergeCell ref="A8:M8"/>
    <mergeCell ref="J23:K23"/>
    <mergeCell ref="B23:D23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23589-A804-44D8-8C31-F1B272DA033C}">
  <dimension ref="A1:T18"/>
  <sheetViews>
    <sheetView tabSelected="1" topLeftCell="A7" workbookViewId="0">
      <selection activeCell="E28" sqref="E28"/>
    </sheetView>
  </sheetViews>
  <sheetFormatPr defaultColWidth="9.140625" defaultRowHeight="15.75" x14ac:dyDescent="0.25"/>
  <cols>
    <col min="1" max="1" width="4.7109375" style="5" customWidth="1"/>
    <col min="2" max="2" width="57" style="5" customWidth="1"/>
    <col min="3" max="3" width="4.85546875" style="5" customWidth="1"/>
    <col min="4" max="4" width="10.28515625" style="13" customWidth="1"/>
    <col min="5" max="5" width="13.140625" style="5" customWidth="1"/>
    <col min="6" max="6" width="14.28515625" style="5" customWidth="1"/>
    <col min="7" max="7" width="13.140625" style="5" customWidth="1"/>
    <col min="8" max="8" width="13.140625" style="5" hidden="1" customWidth="1"/>
    <col min="9" max="9" width="13.28515625" style="5" hidden="1" customWidth="1"/>
    <col min="10" max="10" width="14" style="5" customWidth="1"/>
    <col min="11" max="12" width="13.140625" style="5" customWidth="1"/>
    <col min="13" max="13" width="14" style="5" customWidth="1"/>
    <col min="14" max="14" width="19.28515625" style="3" customWidth="1"/>
    <col min="15" max="15" width="13.140625" style="3" bestFit="1" customWidth="1"/>
    <col min="16" max="16" width="10.5703125" style="3" bestFit="1" customWidth="1"/>
    <col min="17" max="17" width="12.42578125" style="3" customWidth="1"/>
    <col min="18" max="19" width="9.140625" style="3"/>
    <col min="20" max="20" width="15.85546875" style="3" customWidth="1"/>
    <col min="21" max="16384" width="9.140625" style="3"/>
  </cols>
  <sheetData>
    <row r="1" spans="1:20" ht="15.75" hidden="1" customHeight="1" x14ac:dyDescent="0.25">
      <c r="A1" s="25" t="s">
        <v>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20" ht="15.75" hidden="1" customHeigh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20" ht="20.25" hidden="1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20" ht="15.75" hidden="1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20" ht="15.75" hidden="1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20" ht="15.75" hidden="1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20" customFormat="1" ht="15" customHeight="1" x14ac:dyDescent="0.2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20" customFormat="1" ht="39" customHeight="1" x14ac:dyDescent="0.25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20" ht="63" x14ac:dyDescent="0.25">
      <c r="A9" s="1" t="s">
        <v>0</v>
      </c>
      <c r="B9" s="1" t="s">
        <v>39</v>
      </c>
      <c r="C9" s="1" t="s">
        <v>1</v>
      </c>
      <c r="D9" s="14" t="s">
        <v>7</v>
      </c>
      <c r="E9" s="1" t="s">
        <v>17</v>
      </c>
      <c r="F9" s="1" t="s">
        <v>8</v>
      </c>
      <c r="G9" s="1" t="s">
        <v>9</v>
      </c>
      <c r="H9" s="1" t="s">
        <v>10</v>
      </c>
      <c r="I9" s="1" t="s">
        <v>11</v>
      </c>
      <c r="J9" s="1" t="s">
        <v>40</v>
      </c>
      <c r="K9" s="1" t="s">
        <v>3</v>
      </c>
      <c r="L9" s="1" t="s">
        <v>2</v>
      </c>
      <c r="M9" s="1" t="s">
        <v>4</v>
      </c>
      <c r="N9" s="19"/>
      <c r="T9" s="24"/>
    </row>
    <row r="10" spans="1:20" hidden="1" x14ac:dyDescent="0.25">
      <c r="A10" s="4">
        <v>1</v>
      </c>
      <c r="B10" s="4">
        <v>2</v>
      </c>
      <c r="C10" s="4">
        <v>3</v>
      </c>
      <c r="D10" s="15">
        <v>4</v>
      </c>
      <c r="E10" s="4">
        <v>5</v>
      </c>
      <c r="F10" s="4">
        <v>6</v>
      </c>
      <c r="G10" s="4">
        <v>7</v>
      </c>
      <c r="H10" s="4">
        <v>8</v>
      </c>
      <c r="I10" s="4">
        <v>9</v>
      </c>
      <c r="J10" s="4">
        <v>10</v>
      </c>
      <c r="K10" s="4">
        <v>11</v>
      </c>
      <c r="L10" s="4">
        <v>12</v>
      </c>
      <c r="M10" s="4">
        <v>13</v>
      </c>
      <c r="T10" s="24"/>
    </row>
    <row r="11" spans="1:20" ht="47.25" x14ac:dyDescent="0.25">
      <c r="A11" s="7">
        <v>1</v>
      </c>
      <c r="B11" s="21" t="s">
        <v>42</v>
      </c>
      <c r="C11" s="7" t="s">
        <v>41</v>
      </c>
      <c r="D11" s="16">
        <v>3</v>
      </c>
      <c r="E11" s="8">
        <v>15000</v>
      </c>
      <c r="F11" s="8">
        <v>18000</v>
      </c>
      <c r="G11" s="8">
        <v>17000</v>
      </c>
      <c r="H11" s="8"/>
      <c r="I11" s="8"/>
      <c r="J11" s="8">
        <f>MIN(E11:I11)</f>
        <v>15000</v>
      </c>
      <c r="K11" s="2">
        <f>IF(J11=0,0,(SQRT((IF(E11&lt;1,0,POWER((E11-J11),2))+IF(F11&lt;1,0,POWER((F11-J11),2))+IF(G11&lt;1,0,POWER((G11-J11),2))+IF(H11&lt;1,0,POWER((H11-J11),2))+IF(I11&lt;1,0,POWER((I11-J11),2)))/((IF(E11&lt;1,0,1)+IF(F11&lt;1,0,1)+IF(G11&lt;1,0,1)+IF(H11&lt;1,0,1)+IF(I11&lt;1,0,1))-1))))</f>
        <v>2549.5097567963926</v>
      </c>
      <c r="L11" s="2">
        <f>IF(J11=0,0,(K11/J11)*100)</f>
        <v>16.996731711975951</v>
      </c>
      <c r="M11" s="2">
        <f>J11*D11</f>
        <v>45000</v>
      </c>
      <c r="N11" s="24"/>
      <c r="P11" s="24"/>
      <c r="Q11" s="24"/>
      <c r="R11" s="24"/>
      <c r="S11" s="24"/>
      <c r="T11" s="24"/>
    </row>
    <row r="12" spans="1:20" x14ac:dyDescent="0.25">
      <c r="P12" s="24"/>
      <c r="Q12" s="24"/>
      <c r="R12" s="24"/>
      <c r="S12" s="24"/>
    </row>
    <row r="13" spans="1:20" x14ac:dyDescent="0.25">
      <c r="B13" s="22" t="s">
        <v>32</v>
      </c>
      <c r="C13" s="22"/>
      <c r="D13" s="23"/>
      <c r="E13" s="22"/>
      <c r="F13" s="22"/>
      <c r="G13" s="22"/>
      <c r="H13" s="22"/>
      <c r="I13" s="22"/>
      <c r="J13" s="22"/>
      <c r="K13" s="22"/>
      <c r="L13" s="22"/>
      <c r="M13" s="6">
        <f>SUM(M11:M12)</f>
        <v>45000</v>
      </c>
      <c r="N13" s="9"/>
    </row>
    <row r="15" spans="1:20" ht="31.5" customHeight="1" x14ac:dyDescent="0.25">
      <c r="B15" s="27" t="s">
        <v>36</v>
      </c>
      <c r="C15" s="27"/>
      <c r="D15" s="27"/>
      <c r="J15" s="27" t="s">
        <v>37</v>
      </c>
      <c r="K15" s="27"/>
      <c r="M15" s="9"/>
    </row>
    <row r="16" spans="1:20" x14ac:dyDescent="0.25">
      <c r="M16" s="9"/>
    </row>
    <row r="17" spans="2:13" x14ac:dyDescent="0.25">
      <c r="B17" s="5" t="s">
        <v>38</v>
      </c>
    </row>
    <row r="18" spans="2:13" x14ac:dyDescent="0.25">
      <c r="M18" s="9"/>
    </row>
  </sheetData>
  <protectedRanges>
    <protectedRange sqref="H11:I11 A11" name="Диапазон1"/>
    <protectedRange sqref="B11:E11" name="Диапазон1_2_1"/>
    <protectedRange sqref="J11 F11:G11" name="Диапазон1_3_1"/>
  </protectedRanges>
  <mergeCells count="4">
    <mergeCell ref="A1:M7"/>
    <mergeCell ref="A8:M8"/>
    <mergeCell ref="B15:D15"/>
    <mergeCell ref="J15:K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9"/>
  <sheetViews>
    <sheetView workbookViewId="0">
      <selection activeCell="B6" sqref="B6"/>
    </sheetView>
  </sheetViews>
  <sheetFormatPr defaultRowHeight="12.75" x14ac:dyDescent="0.2"/>
  <cols>
    <col min="1" max="1" width="20.7109375" customWidth="1"/>
    <col min="2" max="2" width="25.28515625" customWidth="1"/>
    <col min="4" max="4" width="27" customWidth="1"/>
    <col min="6" max="6" width="14" customWidth="1"/>
  </cols>
  <sheetData>
    <row r="2" spans="1:6" ht="15.75" x14ac:dyDescent="0.2">
      <c r="A2" s="5" t="s">
        <v>15</v>
      </c>
      <c r="B2" s="5" t="s">
        <v>13</v>
      </c>
      <c r="C2" s="5" t="s">
        <v>14</v>
      </c>
      <c r="D2" s="5" t="s">
        <v>16</v>
      </c>
      <c r="F2" s="5" t="s">
        <v>18</v>
      </c>
    </row>
    <row r="3" spans="1:6" ht="15.75" x14ac:dyDescent="0.2">
      <c r="A3" s="5">
        <v>1</v>
      </c>
      <c r="B3" s="12" t="s">
        <v>20</v>
      </c>
      <c r="C3" s="5">
        <v>16</v>
      </c>
      <c r="D3" s="5"/>
      <c r="F3" s="5">
        <v>2</v>
      </c>
    </row>
    <row r="4" spans="1:6" ht="15.75" x14ac:dyDescent="0.2">
      <c r="A4" s="5">
        <v>3</v>
      </c>
      <c r="B4" s="11" t="s">
        <v>19</v>
      </c>
      <c r="C4" s="5">
        <v>52</v>
      </c>
      <c r="D4" s="5"/>
      <c r="F4" s="5">
        <v>1</v>
      </c>
    </row>
    <row r="5" spans="1:6" ht="15.75" x14ac:dyDescent="0.2">
      <c r="A5" s="5">
        <v>2</v>
      </c>
      <c r="B5" s="12" t="s">
        <v>21</v>
      </c>
      <c r="C5" s="5">
        <f>25-16</f>
        <v>9</v>
      </c>
      <c r="D5" s="5"/>
      <c r="F5" s="5">
        <v>1</v>
      </c>
    </row>
    <row r="6" spans="1:6" ht="15.75" x14ac:dyDescent="0.2">
      <c r="A6" s="5">
        <v>2</v>
      </c>
      <c r="B6" s="12" t="s">
        <v>22</v>
      </c>
      <c r="C6" s="5">
        <v>5</v>
      </c>
      <c r="D6" s="5"/>
      <c r="F6" s="5">
        <v>1</v>
      </c>
    </row>
    <row r="7" spans="1:6" ht="15.75" x14ac:dyDescent="0.2">
      <c r="A7" s="5">
        <v>1</v>
      </c>
      <c r="B7" s="12" t="s">
        <v>23</v>
      </c>
      <c r="C7" s="5">
        <v>13</v>
      </c>
      <c r="D7" s="5"/>
      <c r="F7" s="5">
        <v>2</v>
      </c>
    </row>
    <row r="8" spans="1:6" ht="15.75" x14ac:dyDescent="0.2">
      <c r="A8" s="5">
        <v>1</v>
      </c>
      <c r="B8" s="10" t="s">
        <v>24</v>
      </c>
      <c r="C8" s="5">
        <v>2</v>
      </c>
      <c r="F8" s="5">
        <v>2</v>
      </c>
    </row>
    <row r="9" spans="1:6" ht="15.75" x14ac:dyDescent="0.2">
      <c r="A9" s="5">
        <v>3</v>
      </c>
      <c r="B9" s="10" t="s">
        <v>24</v>
      </c>
      <c r="C9" s="5">
        <v>2</v>
      </c>
      <c r="F9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НМЦК</vt:lpstr>
      <vt:lpstr>ИТП</vt:lpstr>
      <vt:lpstr>Периоды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Silova</cp:lastModifiedBy>
  <cp:lastPrinted>2026-02-18T07:10:34Z</cp:lastPrinted>
  <dcterms:created xsi:type="dcterms:W3CDTF">2014-01-27T13:34:50Z</dcterms:created>
  <dcterms:modified xsi:type="dcterms:W3CDTF">2026-05-06T13:15:40Z</dcterms:modified>
</cp:coreProperties>
</file>