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ГЦРПО\2026\Закупки\2 Ед. поставщик\2 Содержание\0000_26 - шины зима - контрагент\1 Служебная\1 Согласование\"/>
    </mc:Choice>
  </mc:AlternateContent>
  <bookViews>
    <workbookView xWindow="0" yWindow="0" windowWidth="28800" windowHeight="12225"/>
  </bookViews>
  <sheets>
    <sheet name="Расчет НМЦК" sheetId="1" r:id="rId1"/>
  </sheets>
  <calcPr calcId="162913" refMode="R1C1"/>
</workbook>
</file>

<file path=xl/calcChain.xml><?xml version="1.0" encoding="utf-8"?>
<calcChain xmlns="http://schemas.openxmlformats.org/spreadsheetml/2006/main">
  <c r="M3" i="1" l="1"/>
  <c r="P3" i="1" s="1"/>
  <c r="R3" i="1" s="1"/>
  <c r="S3" i="1" s="1"/>
  <c r="N3" i="1"/>
  <c r="O3" i="1" s="1"/>
  <c r="M4" i="1"/>
  <c r="P4" i="1" s="1"/>
  <c r="R4" i="1" s="1"/>
  <c r="S4" i="1" s="1"/>
  <c r="N4" i="1"/>
  <c r="O4" i="1" s="1"/>
  <c r="N2" i="1" l="1"/>
  <c r="M2" i="1"/>
  <c r="P2" i="1" s="1"/>
  <c r="R2" i="1" s="1"/>
  <c r="S2" i="1" s="1"/>
  <c r="O2" i="1" l="1"/>
  <c r="H5" i="1"/>
  <c r="G5" i="1"/>
  <c r="J5" i="1" l="1"/>
  <c r="K5" i="1"/>
  <c r="L5" i="1"/>
  <c r="I5" i="1"/>
  <c r="S5" i="1" l="1"/>
</calcChain>
</file>

<file path=xl/sharedStrings.xml><?xml version="1.0" encoding="utf-8"?>
<sst xmlns="http://schemas.openxmlformats.org/spreadsheetml/2006/main" count="33" uniqueCount="28">
  <si>
    <t>Наименование ТРУ</t>
  </si>
  <si>
    <t>Ед. изм.</t>
  </si>
  <si>
    <t>Мин. предложение</t>
  </si>
  <si>
    <t>Ср. квадрат. отклонение</t>
  </si>
  <si>
    <t>Коэфф. вариации</t>
  </si>
  <si>
    <t>Цена для расчета</t>
  </si>
  <si>
    <t>Коэфф. пересчета</t>
  </si>
  <si>
    <t>Итог</t>
  </si>
  <si>
    <t>Кол-во</t>
  </si>
  <si>
    <t>Код КТРУ</t>
  </si>
  <si>
    <t>Ср. арифмет.</t>
  </si>
  <si>
    <t>Источник 4</t>
  </si>
  <si>
    <t>Источник 5</t>
  </si>
  <si>
    <t>Сумма</t>
  </si>
  <si>
    <t>Код ОКПД 2 / ККН</t>
  </si>
  <si>
    <t>Предел. цена / тариф</t>
  </si>
  <si>
    <t>Цена итоговая</t>
  </si>
  <si>
    <t>Источник 3</t>
  </si>
  <si>
    <t>Источник 2</t>
  </si>
  <si>
    <t>Источник 1</t>
  </si>
  <si>
    <t>Особенности определения НМЦК, предусмотренные подпунктом "в"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не применяются на основании абзаца третьего подпункта "г" пункта 7 указанного постановления в связи с неприменением соответствующего запрета.</t>
  </si>
  <si>
    <t>шт</t>
  </si>
  <si>
    <t xml:space="preserve">Шина пневматическая для легкового автомобиля тип 11 - Ikon 215/55R17 98Т XL Nordman 8 (Character Ice 8) TL (шип.) </t>
  </si>
  <si>
    <t>22.11.11.000-00000004</t>
  </si>
  <si>
    <t>22.11.11.000-007</t>
  </si>
  <si>
    <t xml:space="preserve">Шина пневматическая для легкового автомобиля тип 9 - Ikon 205/55R16 94T XL Character Ice 7 (Nordman 7) TL (шип.) </t>
  </si>
  <si>
    <t>22.11.11.000-006</t>
  </si>
  <si>
    <t xml:space="preserve">Шина пневматическая для легкового автомобиля тип 9 - Ikon 185/65R15 92T XL Nordman 5 TL (шип.)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</si>
</sst>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0_ ;[Red]\-#,##0.0000\ "/>
    <numFmt numFmtId="165" formatCode="#,##0.00_ ;[Red]\-#,##0.00\ "/>
    <numFmt numFmtId="166" formatCode="#,##0.0000"/>
  </numFmts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165" fontId="0" fillId="0" borderId="0" xfId="0" applyNumberFormat="1" applyFill="1" applyBorder="1" applyAlignment="1" applyProtection="1">
      <alignment vertical="top"/>
    </xf>
    <xf numFmtId="165" fontId="1" fillId="0" borderId="0" xfId="0" applyNumberFormat="1" applyFont="1" applyFill="1" applyBorder="1" applyAlignment="1" applyProtection="1">
      <alignment vertical="top"/>
    </xf>
    <xf numFmtId="166" fontId="0" fillId="0" borderId="0" xfId="0" applyNumberFormat="1" applyFill="1" applyBorder="1" applyAlignment="1" applyProtection="1">
      <alignment vertical="top"/>
    </xf>
    <xf numFmtId="164" fontId="0" fillId="0" borderId="0" xfId="0" applyNumberFormat="1" applyFill="1" applyBorder="1" applyAlignment="1" applyProtection="1">
      <alignment vertical="top"/>
    </xf>
    <xf numFmtId="0" fontId="0" fillId="0" borderId="0" xfId="0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vertical="top" wrapText="1"/>
    </xf>
    <xf numFmtId="49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49" fontId="0" fillId="0" borderId="0" xfId="0" applyNumberFormat="1" applyFill="1" applyBorder="1" applyAlignment="1" applyProtection="1">
      <alignment vertical="top"/>
    </xf>
    <xf numFmtId="165" fontId="0" fillId="0" borderId="0" xfId="0" applyNumberFormat="1" applyFill="1" applyBorder="1" applyAlignment="1" applyProtection="1">
      <alignment vertical="top"/>
    </xf>
    <xf numFmtId="166" fontId="0" fillId="0" borderId="0" xfId="0" applyNumberFormat="1" applyFill="1" applyBorder="1" applyAlignment="1" applyProtection="1">
      <alignment vertical="top"/>
    </xf>
    <xf numFmtId="164" fontId="0" fillId="0" borderId="0" xfId="0" applyNumberFormat="1" applyFill="1" applyBorder="1" applyAlignment="1" applyProtection="1">
      <alignment vertical="top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45"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0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64" formatCode="#,##0.0000_ ;[Red]\-#,##0.0000\ 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fill>
        <patternFill patternType="solid">
          <fgColor indexed="64"/>
          <bgColor rgb="FFFFFF00"/>
        </patternFill>
      </fill>
    </dxf>
    <dxf>
      <numFmt numFmtId="166" formatCode="#,##0.0000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numFmt numFmtId="30" formatCode="@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rgb="FFFFFF00"/>
        </patternFill>
      </fill>
      <alignment vertical="top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rgb="FFFFFF00"/>
        </patternFill>
      </fill>
      <alignment vertical="top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  <protection locked="1" hidden="0"/>
    </dxf>
    <dxf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НМЦК" displayName="НМЦК" ref="A1:S5" totalsRowCount="1" headerRowDxfId="44" dataDxfId="43" totalsRowDxfId="42">
  <tableColumns count="19">
    <tableColumn id="23" name="Код ОКПД 2 / ККН" totalsRowLabel="Итог" dataDxfId="41" totalsRowDxfId="18"/>
    <tableColumn id="2" name="Код КТРУ" dataDxfId="40" totalsRowDxfId="17"/>
    <tableColumn id="4" name="Наименование ТРУ" dataDxfId="39" totalsRowDxfId="16"/>
    <tableColumn id="19" name="Ед. изм." dataDxfId="38" totalsRowDxfId="15"/>
    <tableColumn id="15" name="Кол-во" dataDxfId="37" totalsRowDxfId="14"/>
    <tableColumn id="20" name="Предел. цена / тариф" dataDxfId="36" totalsRowDxfId="13"/>
    <tableColumn id="5" name="Источник 1" totalsRowFunction="custom" dataDxfId="35" totalsRowDxfId="12">
      <totalsRowFormula>IFERROR(SUMPRODUCT(НМЦК[Кол-во],НМЦК[Источник 1]),0)</totalsRowFormula>
    </tableColumn>
    <tableColumn id="6" name="Источник 2" totalsRowFunction="custom" dataDxfId="19" totalsRowDxfId="11">
      <totalsRowFormula>IFERROR(SUMPRODUCT(НМЦК[Кол-во],НМЦК[Источник 2]),0)</totalsRowFormula>
    </tableColumn>
    <tableColumn id="22" name="Источник 3" totalsRowFunction="custom" dataDxfId="34" totalsRowDxfId="10">
      <totalsRowFormula>IFERROR(SUMPRODUCT(НМЦК[Кол-во],НМЦК[Источник 3]),0)</totalsRowFormula>
    </tableColumn>
    <tableColumn id="21" name="Источник 4" totalsRowFunction="custom" dataDxfId="33" totalsRowDxfId="9">
      <totalsRowFormula>IFERROR(SUMPRODUCT(НМЦК[Кол-во],НМЦК[Источник 4]),0)</totalsRowFormula>
    </tableColumn>
    <tableColumn id="7" name="Источник 5" totalsRowFunction="custom" dataDxfId="32" totalsRowDxfId="8">
      <totalsRowFormula>IFERROR(SUMPRODUCT(НМЦК[Кол-во],НМЦК[Источник 5]),0)</totalsRowFormula>
    </tableColumn>
    <tableColumn id="14" name="Мин. предложение" totalsRowFunction="custom" dataDxfId="31" totalsRowDxfId="7">
      <totalsRowFormula>IFERROR(SUMPRODUCT(НМЦК[Кол-во],НМЦК[Мин. предложение]),0)</totalsRowFormula>
    </tableColumn>
    <tableColumn id="8" name="Ср. арифмет." dataDxfId="30" totalsRowDxfId="6">
      <calculatedColumnFormula>IFERROR(ROUND(AVERAGE(НМЦК[[#This Row],[Источник 1]:[Источник 5]]),2),"")</calculatedColumnFormula>
    </tableColumn>
    <tableColumn id="11" name="Ср. квадрат. отклонение" dataDxfId="29" totalsRowDxfId="5">
      <calculatedColumnFormula>IFERROR(_xlfn.STDEV.S(НМЦК[[#This Row],[Источник 1]:[Источник 5]]),"")</calculatedColumnFormula>
    </tableColumn>
    <tableColumn id="12" name="Коэфф. вариации" dataDxfId="28" totalsRowDxfId="4">
      <calculatedColumnFormula>IFERROR(НМЦК[[#This Row],[Ср. квадрат. отклонение]]/НМЦК[[#This Row],[Ср. арифмет.]],"")</calculatedColumnFormula>
    </tableColumn>
    <tableColumn id="38" name="Цена для расчета" dataDxfId="27" totalsRowDxfId="3">
      <calculatedColumnFormula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calculatedColumnFormula>
    </tableColumn>
    <tableColumn id="1" name="Коэфф. пересчета" dataDxfId="26" totalsRowDxfId="2"/>
    <tableColumn id="3" name="Цена итоговая" dataDxfId="25" totalsRowDxfId="1">
      <calculatedColumnFormula>IFERROR(IF(НМЦК[[#This Row],[Коэфф. пересчета]]&gt;0,ROUND(НМЦК[[#This Row],[Цена для расчета]]*НМЦК[[#This Row],[Коэфф. пересчета]],2),НМЦК[[#This Row],[Цена для расчета]]),"")</calculatedColumnFormula>
    </tableColumn>
    <tableColumn id="36" name="Сумма" totalsRowFunction="sum" dataDxfId="24" totalsRowDxfId="0">
      <calculatedColumnFormula>IFERROR(НМЦК[[#This Row],[Кол-во]]*НМЦК[[#This Row],[Цена итоговая]],"")</calculatedColumnFormula>
    </tableColumn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"/>
  <sheetViews>
    <sheetView tabSelected="1" zoomScaleNormal="100" workbookViewId="0">
      <selection activeCell="A7" sqref="A7:S8"/>
    </sheetView>
  </sheetViews>
  <sheetFormatPr defaultColWidth="9.140625" defaultRowHeight="15" x14ac:dyDescent="0.25"/>
  <cols>
    <col min="1" max="2" width="20.7109375" style="1" customWidth="1"/>
    <col min="3" max="3" width="82.28515625" style="1" customWidth="1"/>
    <col min="4" max="5" width="10.7109375" style="1" customWidth="1"/>
    <col min="6" max="14" width="14.7109375" style="1" customWidth="1"/>
    <col min="15" max="15" width="10.7109375" style="1" customWidth="1"/>
    <col min="16" max="16" width="14.7109375" style="1" customWidth="1"/>
    <col min="17" max="17" width="10.7109375" style="1" customWidth="1"/>
    <col min="18" max="19" width="14.7109375" style="1" customWidth="1"/>
    <col min="20" max="16384" width="9.140625" style="1"/>
  </cols>
  <sheetData>
    <row r="1" spans="1:19" ht="30" x14ac:dyDescent="0.25">
      <c r="A1" s="7" t="s">
        <v>14</v>
      </c>
      <c r="B1" s="7" t="s">
        <v>9</v>
      </c>
      <c r="C1" s="7" t="s">
        <v>0</v>
      </c>
      <c r="D1" s="7" t="s">
        <v>1</v>
      </c>
      <c r="E1" s="7" t="s">
        <v>8</v>
      </c>
      <c r="F1" s="7" t="s">
        <v>15</v>
      </c>
      <c r="G1" s="8" t="s">
        <v>19</v>
      </c>
      <c r="H1" s="8" t="s">
        <v>18</v>
      </c>
      <c r="I1" s="8" t="s">
        <v>17</v>
      </c>
      <c r="J1" s="8" t="s">
        <v>11</v>
      </c>
      <c r="K1" s="8" t="s">
        <v>12</v>
      </c>
      <c r="L1" s="8" t="s">
        <v>2</v>
      </c>
      <c r="M1" s="8" t="s">
        <v>10</v>
      </c>
      <c r="N1" s="7" t="s">
        <v>3</v>
      </c>
      <c r="O1" s="7" t="s">
        <v>4</v>
      </c>
      <c r="P1" s="7" t="s">
        <v>5</v>
      </c>
      <c r="Q1" s="7" t="s">
        <v>6</v>
      </c>
      <c r="R1" s="7" t="s">
        <v>16</v>
      </c>
      <c r="S1" s="7" t="s">
        <v>13</v>
      </c>
    </row>
    <row r="2" spans="1:19" x14ac:dyDescent="0.25">
      <c r="A2" s="10" t="s">
        <v>24</v>
      </c>
      <c r="B2" s="11" t="s">
        <v>23</v>
      </c>
      <c r="C2" s="2" t="s">
        <v>22</v>
      </c>
      <c r="D2" s="9" t="s">
        <v>21</v>
      </c>
      <c r="E2" s="3">
        <v>12</v>
      </c>
      <c r="F2" s="3"/>
      <c r="G2" s="3">
        <v>10300</v>
      </c>
      <c r="H2" s="4">
        <v>10500</v>
      </c>
      <c r="I2" s="15">
        <v>10420</v>
      </c>
      <c r="J2" s="3"/>
      <c r="K2" s="3"/>
      <c r="L2" s="3">
        <v>10300</v>
      </c>
      <c r="M2" s="3">
        <f>IFERROR(ROUND(AVERAGE(НМЦК[[#This Row],[Источник 1]:[Источник 5]]),2),"")</f>
        <v>10406.67</v>
      </c>
      <c r="N2" s="3">
        <f>IFERROR(_xlfn.STDEV.S(НМЦК[[#This Row],[Источник 1]:[Источник 5]]),"")</f>
        <v>100.66445913694334</v>
      </c>
      <c r="O2" s="5">
        <f>IFERROR(НМЦК[[#This Row],[Ср. квадрат. отклонение]]/НМЦК[[#This Row],[Ср. арифмет.]],"")</f>
        <v>9.6730711300486456E-3</v>
      </c>
      <c r="P2" s="3">
        <f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f>
        <v>10300</v>
      </c>
      <c r="Q2" s="6"/>
      <c r="R2" s="3">
        <f>IFERROR(IF(НМЦК[[#This Row],[Коэфф. пересчета]]&gt;0,ROUND(НМЦК[[#This Row],[Цена для расчета]]*НМЦК[[#This Row],[Коэфф. пересчета]],2),НМЦК[[#This Row],[Цена для расчета]]),"")</f>
        <v>10300</v>
      </c>
      <c r="S2" s="3">
        <f>IFERROR(НМЦК[[#This Row],[Кол-во]]*НМЦК[[#This Row],[Цена итоговая]],"")</f>
        <v>123600</v>
      </c>
    </row>
    <row r="3" spans="1:19" x14ac:dyDescent="0.25">
      <c r="A3" s="13" t="s">
        <v>26</v>
      </c>
      <c r="B3" s="13" t="s">
        <v>23</v>
      </c>
      <c r="C3" s="2" t="s">
        <v>25</v>
      </c>
      <c r="D3" s="14" t="s">
        <v>21</v>
      </c>
      <c r="E3" s="3">
        <v>4</v>
      </c>
      <c r="F3" s="3"/>
      <c r="G3" s="4">
        <v>7200</v>
      </c>
      <c r="H3" s="4">
        <v>7450</v>
      </c>
      <c r="I3" s="4">
        <v>7340</v>
      </c>
      <c r="J3" s="4"/>
      <c r="K3" s="3"/>
      <c r="L3" s="4">
        <v>7200</v>
      </c>
      <c r="M3" s="3">
        <f>IFERROR(ROUND(AVERAGE(НМЦК[[#This Row],[Источник 1]:[Источник 5]]),2),"")</f>
        <v>7330</v>
      </c>
      <c r="N3" s="3">
        <f>IFERROR(_xlfn.STDEV.S(НМЦК[[#This Row],[Источник 1]:[Источник 5]]),"")</f>
        <v>125.29964086141668</v>
      </c>
      <c r="O3" s="5">
        <f>IFERROR(НМЦК[[#This Row],[Ср. квадрат. отклонение]]/НМЦК[[#This Row],[Ср. арифмет.]],"")</f>
        <v>1.7094084701421101E-2</v>
      </c>
      <c r="P3" s="3">
        <f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f>
        <v>7200</v>
      </c>
      <c r="Q3" s="6"/>
      <c r="R3" s="3">
        <f>IFERROR(IF(НМЦК[[#This Row],[Коэфф. пересчета]]&gt;0,ROUND(НМЦК[[#This Row],[Цена для расчета]]*НМЦК[[#This Row],[Коэфф. пересчета]],2),НМЦК[[#This Row],[Цена для расчета]]),"")</f>
        <v>7200</v>
      </c>
      <c r="S3" s="3">
        <f>IFERROR(НМЦК[[#This Row],[Кол-во]]*НМЦК[[#This Row],[Цена итоговая]],"")</f>
        <v>28800</v>
      </c>
    </row>
    <row r="4" spans="1:19" x14ac:dyDescent="0.25">
      <c r="A4" s="13" t="s">
        <v>26</v>
      </c>
      <c r="B4" s="13" t="s">
        <v>23</v>
      </c>
      <c r="C4" s="2" t="s">
        <v>27</v>
      </c>
      <c r="D4" s="14" t="s">
        <v>21</v>
      </c>
      <c r="E4" s="3">
        <v>16</v>
      </c>
      <c r="F4" s="3"/>
      <c r="G4" s="4">
        <v>5500</v>
      </c>
      <c r="H4" s="4">
        <v>5780</v>
      </c>
      <c r="I4" s="4">
        <v>5610</v>
      </c>
      <c r="J4" s="4"/>
      <c r="K4" s="3"/>
      <c r="L4" s="4">
        <v>5500</v>
      </c>
      <c r="M4" s="3">
        <f>IFERROR(ROUND(AVERAGE(НМЦК[[#This Row],[Источник 1]:[Источник 5]]),2),"")</f>
        <v>5630</v>
      </c>
      <c r="N4" s="3">
        <f>IFERROR(_xlfn.STDEV.S(НМЦК[[#This Row],[Источник 1]:[Источник 5]]),"")</f>
        <v>141.06735979665885</v>
      </c>
      <c r="O4" s="5">
        <f>IFERROR(НМЦК[[#This Row],[Ср. квадрат. отклонение]]/НМЦК[[#This Row],[Ср. арифмет.]],"")</f>
        <v>2.5056369413260896E-2</v>
      </c>
      <c r="P4" s="3">
        <f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f>
        <v>5500</v>
      </c>
      <c r="Q4" s="6"/>
      <c r="R4" s="3">
        <f>IFERROR(IF(НМЦК[[#This Row],[Коэфф. пересчета]]&gt;0,ROUND(НМЦК[[#This Row],[Цена для расчета]]*НМЦК[[#This Row],[Коэфф. пересчета]],2),НМЦК[[#This Row],[Цена для расчета]]),"")</f>
        <v>5500</v>
      </c>
      <c r="S4" s="3">
        <f>IFERROR(НМЦК[[#This Row],[Кол-во]]*НМЦК[[#This Row],[Цена итоговая]],"")</f>
        <v>88000</v>
      </c>
    </row>
    <row r="5" spans="1:19" x14ac:dyDescent="0.25">
      <c r="A5" s="12" t="s">
        <v>7</v>
      </c>
      <c r="B5" s="12"/>
      <c r="C5" s="12"/>
      <c r="D5" s="12"/>
      <c r="E5" s="15"/>
      <c r="F5" s="15"/>
      <c r="G5" s="15">
        <f>IFERROR(SUMPRODUCT(НМЦК[Кол-во],НМЦК[Источник 1]),0)</f>
        <v>240400</v>
      </c>
      <c r="H5" s="15">
        <f>IFERROR(SUMPRODUCT(НМЦК[Кол-во],НМЦК[Источник 2]),0)</f>
        <v>248280</v>
      </c>
      <c r="I5" s="15">
        <f>IFERROR(SUMPRODUCT(НМЦК[Кол-во],НМЦК[Источник 3]),0)</f>
        <v>244160</v>
      </c>
      <c r="J5" s="15">
        <f>IFERROR(SUMPRODUCT(НМЦК[Кол-во],НМЦК[Источник 4]),0)</f>
        <v>0</v>
      </c>
      <c r="K5" s="15">
        <f>IFERROR(SUMPRODUCT(НМЦК[Кол-во],НМЦК[Источник 5]),0)</f>
        <v>0</v>
      </c>
      <c r="L5" s="15">
        <f>IFERROR(SUMPRODUCT(НМЦК[Кол-во],НМЦК[Мин. предложение]),0)</f>
        <v>240400</v>
      </c>
      <c r="M5" s="15"/>
      <c r="N5" s="15"/>
      <c r="O5" s="16"/>
      <c r="P5" s="15"/>
      <c r="Q5" s="17"/>
      <c r="R5" s="15"/>
      <c r="S5" s="15">
        <f>SUBTOTAL(109,НМЦК[Сумма])</f>
        <v>240400</v>
      </c>
    </row>
    <row r="7" spans="1:19" ht="15" customHeight="1" x14ac:dyDescent="0.25">
      <c r="A7" s="18" t="s">
        <v>20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spans="1:19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</sheetData>
  <sheetProtection insertRows="0" deleteRows="0" sort="0" autoFilter="0"/>
  <dataConsolidate/>
  <mergeCells count="1">
    <mergeCell ref="A7:S8"/>
  </mergeCells>
  <conditionalFormatting sqref="O2:O5">
    <cfRule type="expression" dxfId="23" priority="10">
      <formula>AND($O2&lt;&gt;"",$O2&gt;0.33)</formula>
    </cfRule>
  </conditionalFormatting>
  <conditionalFormatting sqref="L5">
    <cfRule type="expression" dxfId="22" priority="9">
      <formula>AND($F5&lt;&gt;"",$L5&gt;$F5)</formula>
    </cfRule>
  </conditionalFormatting>
  <conditionalFormatting sqref="P2:P5">
    <cfRule type="expression" dxfId="21" priority="11">
      <formula>AND($F2&lt;&gt;"",$P2&gt;$F2)</formula>
    </cfRule>
  </conditionalFormatting>
  <conditionalFormatting sqref="R2:R5">
    <cfRule type="expression" dxfId="20" priority="5">
      <formula>AND($F2&lt;&gt;"",$R2&gt;$F2)</formula>
    </cfRule>
  </conditionalFormatting>
  <pageMargins left="0.23622047244094491" right="0.23622047244094491" top="0.74803149606299213" bottom="0.74803149606299213" header="0.31496062992125984" footer="0.31496062992125984"/>
  <pageSetup paperSize="8" scale="5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Исаев Роман Игоревич</dc:creator>
  <cp:lastModifiedBy>Исаев Роман Игоревич</cp:lastModifiedBy>
  <cp:lastPrinted>2026-03-31T12:22:09Z</cp:lastPrinted>
  <dcterms:created xsi:type="dcterms:W3CDTF">2020-08-25T14:12:08Z</dcterms:created>
  <dcterms:modified xsi:type="dcterms:W3CDTF">2026-05-07T10:43:45Z</dcterms:modified>
</cp:coreProperties>
</file>