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serverkosta\gz$\ЗАКУПКИ ПНД 2026\2. ЕД ПОСТАВЩИК\Обучение электрика\"/>
    </mc:Choice>
  </mc:AlternateContent>
  <xr:revisionPtr revIDLastSave="0" documentId="13_ncr:1_{826F5E01-4C05-46A0-BDBC-DE43679A48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1 (2)" sheetId="3" r:id="rId2"/>
  </sheets>
  <definedNames>
    <definedName name="_xlnm._FilterDatabase" localSheetId="0" hidden="1">Лист1!$A$9:$Q$9</definedName>
    <definedName name="_xlnm.Print_Area" localSheetId="0">Лист1!$A$1:$P$15</definedName>
    <definedName name="_xlnm.Print_Area" localSheetId="1">'Лист1 (2)'!$A$1:$F$9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2" i="1" l="1"/>
  <c r="P11" i="1"/>
  <c r="P10" i="1"/>
  <c r="M11" i="1"/>
  <c r="K11" i="1"/>
  <c r="H11" i="1"/>
  <c r="L11" i="1" s="1"/>
  <c r="N11" i="1" s="1"/>
  <c r="O11" i="1" s="1"/>
  <c r="M10" i="1"/>
  <c r="K10" i="1" l="1"/>
  <c r="H10" i="1" l="1"/>
  <c r="L10" i="1" s="1"/>
  <c r="N10" i="1" l="1"/>
  <c r="O10" i="1" s="1"/>
  <c r="H2" i="3" l="1"/>
  <c r="G7" i="3" s="1"/>
  <c r="G12" i="3" l="1"/>
  <c r="G9" i="3"/>
  <c r="G6" i="3"/>
  <c r="G4" i="3"/>
  <c r="H4" i="3" s="1"/>
  <c r="G13" i="3"/>
  <c r="G10" i="3"/>
  <c r="G8" i="3"/>
  <c r="H8" i="3" s="1"/>
  <c r="G5" i="3"/>
  <c r="G3" i="3"/>
  <c r="H5" i="3" l="1"/>
  <c r="H6" i="3"/>
  <c r="H9" i="3"/>
  <c r="H10" i="3"/>
  <c r="H11" i="3"/>
  <c r="H3" i="3"/>
  <c r="H7" i="3"/>
  <c r="H12" i="3"/>
  <c r="H13" i="3"/>
  <c r="G15" i="3" l="1"/>
  <c r="H15" i="3" s="1"/>
  <c r="G11" i="3"/>
  <c r="H14" i="3" s="1"/>
  <c r="A15" i="1" l="1"/>
  <c r="G20" i="3"/>
</calcChain>
</file>

<file path=xl/sharedStrings.xml><?xml version="1.0" encoding="utf-8"?>
<sst xmlns="http://schemas.openxmlformats.org/spreadsheetml/2006/main" count="33" uniqueCount="32">
  <si>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</si>
  <si>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</si>
  <si>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</si>
  <si>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</si>
  <si>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</si>
  <si>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ИЦИ №4</t>
  </si>
  <si>
    <t>ИЦИ №5</t>
  </si>
  <si>
    <t>&lt;ц&gt; - средн. арифм. величина цены единицы прод-ции, руб.</t>
  </si>
  <si>
    <t xml:space="preserve">Среднее квадратичное отклонение                           </t>
  </si>
  <si>
    <t xml:space="preserve">V - коэф-нт вариации, % </t>
  </si>
  <si>
    <t>ИТОГО по ЛПУ:</t>
  </si>
  <si>
    <t>Заказчик</t>
  </si>
  <si>
    <t>Основные характеристики объекта закупки</t>
  </si>
  <si>
    <t>Используемый метод определения НМЦК с обоснованием</t>
  </si>
  <si>
    <t xml:space="preserve">Расчет НМЦК на </t>
  </si>
  <si>
    <t xml:space="preserve">Начальная максимальная цена рассчитана по среднему показателю цен (на основании метода анализа рынка) и составляет: </t>
  </si>
  <si>
    <t>До 7 разрядов</t>
  </si>
  <si>
    <t>Вход</t>
  </si>
  <si>
    <t>Выход</t>
  </si>
  <si>
    <t>Ед.
изм</t>
  </si>
  <si>
    <t>СПБ ГБУЗ "ПНД № 9 Невского района"</t>
  </si>
  <si>
    <t xml:space="preserve">Начальная (максимальная) цена определяется и обосновывается заказчиком посредством применения метода сопоставимых рыночных цен в соответствии с приказом Министерства экономического развития РФ от 02.10.2013 № 567 «Об утверждении методических рекомендации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Источниками информации для формирования начальной (максимальной) цены контракта являлись ответы на запрос у исполнителей, осуществляющих оказание идентичных услуг, планируемых к закупке.
Поступившие коммерческие предложения отражают стоимость всего комплекса поставки. 
Результаты представлены в таблице ниже. В целях получения ценовой информации в отношении товара, работы, услуги для определения НМЦК осуществлены следующие процедуры: направлены запросы в адрес потенциальных исполнителей, осуществляющих поставку идентичных товаров, планируемых к закупке. Получено 3 (три) ценовых предложения на запросы заказчика.
</t>
  </si>
  <si>
    <t>Наименование услуги</t>
  </si>
  <si>
    <t>Минимальная цена, руб.</t>
  </si>
  <si>
    <t>Изложены в Контракте и Техническом задании</t>
  </si>
  <si>
    <t>Оказание по обучению по программам обучения: «Обучение на III-V группу по электробезопасности напряжением до 1000 В» и 
«Нормы и правила при эксплуатации тепловых энергоустановок». Блок: «Безопасная эксплуатация тепловых энергоустановок»</t>
  </si>
  <si>
    <t>Обучение «Нормы и правила при эксплуатации тепловых энергоустановок». Блок: «Безопасная эксплуатация тепловых энергоустановок»</t>
  </si>
  <si>
    <t>Обучение на III-V группу по электробезопасности напряжением до 1000 В</t>
  </si>
  <si>
    <t>ИЦИ №1 Вх.№ 0040 от 05.02.26</t>
  </si>
  <si>
    <t>чел</t>
  </si>
  <si>
    <t>ИЦИ №2 Вх.№0039 от 05.02.2026</t>
  </si>
  <si>
    <t>ИЦИ №3 Вх.№0041 от 05.02.2026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</si>
</sst>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1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4">
    <xf numFmtId="0" fontId="0" fillId="0" borderId="0" xfId="0"/>
    <xf numFmtId="0" fontId="1" fillId="0" borderId="7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4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/>
    <xf numFmtId="4" fontId="8" fillId="0" borderId="2" xfId="0" applyNumberFormat="1" applyFont="1" applyFill="1" applyBorder="1" applyAlignment="1">
      <alignment wrapText="1"/>
    </xf>
    <xf numFmtId="0" fontId="7" fillId="0" borderId="2" xfId="0" applyFont="1" applyFill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164" fontId="8" fillId="0" borderId="2" xfId="0" applyNumberFormat="1" applyFont="1" applyFill="1" applyBorder="1" applyAlignment="1">
      <alignment vertical="center"/>
    </xf>
    <xf numFmtId="40" fontId="8" fillId="0" borderId="2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right" wrapText="1"/>
    </xf>
    <xf numFmtId="4" fontId="7" fillId="0" borderId="0" xfId="0" applyNumberFormat="1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/>
    <xf numFmtId="4" fontId="6" fillId="0" borderId="0" xfId="0" applyNumberFormat="1" applyFont="1"/>
    <xf numFmtId="0" fontId="6" fillId="0" borderId="0" xfId="0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6" fillId="0" borderId="4" xfId="0" applyFont="1" applyFill="1" applyBorder="1" applyAlignment="1">
      <alignment vertical="top" wrapText="1"/>
    </xf>
    <xf numFmtId="0" fontId="6" fillId="0" borderId="5" xfId="0" applyFont="1" applyFill="1" applyBorder="1" applyAlignment="1">
      <alignment vertical="top" wrapText="1"/>
    </xf>
    <xf numFmtId="0" fontId="6" fillId="0" borderId="3" xfId="0" applyFont="1" applyFill="1" applyBorder="1" applyAlignment="1">
      <alignment vertical="top"/>
    </xf>
    <xf numFmtId="0" fontId="6" fillId="0" borderId="4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5" fillId="0" borderId="4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64" fontId="8" fillId="0" borderId="5" xfId="0" applyNumberFormat="1" applyFont="1" applyFill="1" applyBorder="1" applyAlignment="1">
      <alignment vertical="center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Fill="1" applyBorder="1" applyAlignment="1">
      <alignment vertical="center" wrapText="1"/>
    </xf>
    <xf numFmtId="0" fontId="10" fillId="0" borderId="2" xfId="0" applyFont="1" applyBorder="1" applyAlignment="1">
      <alignment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76726</xdr:colOff>
      <xdr:row>7</xdr:row>
      <xdr:rowOff>268431</xdr:rowOff>
    </xdr:from>
    <xdr:to>
      <xdr:col>7</xdr:col>
      <xdr:colOff>648117</xdr:colOff>
      <xdr:row>7</xdr:row>
      <xdr:rowOff>778050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71885" y="3801340"/>
          <a:ext cx="571391" cy="509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56809</xdr:colOff>
      <xdr:row>7</xdr:row>
      <xdr:rowOff>689202</xdr:rowOff>
    </xdr:from>
    <xdr:to>
      <xdr:col>13</xdr:col>
      <xdr:colOff>533059</xdr:colOff>
      <xdr:row>7</xdr:row>
      <xdr:rowOff>1070202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99979" y="2874849"/>
          <a:ext cx="4762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76880</xdr:colOff>
      <xdr:row>7</xdr:row>
      <xdr:rowOff>659606</xdr:rowOff>
    </xdr:from>
    <xdr:to>
      <xdr:col>14</xdr:col>
      <xdr:colOff>524555</xdr:colOff>
      <xdr:row>7</xdr:row>
      <xdr:rowOff>992981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632371" y="2845253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15</xdr:col>
      <xdr:colOff>2597</xdr:colOff>
      <xdr:row>7</xdr:row>
      <xdr:rowOff>373207</xdr:rowOff>
    </xdr:from>
    <xdr:to>
      <xdr:col>15</xdr:col>
      <xdr:colOff>945572</xdr:colOff>
      <xdr:row>7</xdr:row>
      <xdr:rowOff>782782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358870" y="3906116"/>
          <a:ext cx="942975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15</xdr:col>
      <xdr:colOff>183172</xdr:colOff>
      <xdr:row>6</xdr:row>
      <xdr:rowOff>161584</xdr:rowOff>
    </xdr:from>
    <xdr:to>
      <xdr:col>15</xdr:col>
      <xdr:colOff>790914</xdr:colOff>
      <xdr:row>6</xdr:row>
      <xdr:rowOff>416719</xdr:rowOff>
    </xdr:to>
    <xdr:pic>
      <xdr:nvPicPr>
        <xdr:cNvPr id="6" name="Pictur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350985" y="1743414"/>
          <a:ext cx="607742" cy="255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view="pageBreakPreview" zoomScale="110" zoomScaleNormal="130" zoomScaleSheetLayoutView="110" workbookViewId="0">
      <selection activeCell="V7" sqref="V7"/>
    </sheetView>
  </sheetViews>
  <sheetFormatPr defaultRowHeight="12.75" x14ac:dyDescent="0.2"/>
  <cols>
    <col min="1" max="1" width="4.5703125" style="5" customWidth="1"/>
    <col min="2" max="2" width="43.7109375" style="6" customWidth="1"/>
    <col min="3" max="3" width="11.7109375" style="6" customWidth="1"/>
    <col min="4" max="5" width="13.28515625" style="6" customWidth="1"/>
    <col min="6" max="6" width="5" style="6" customWidth="1"/>
    <col min="7" max="7" width="5.140625" style="6" hidden="1" customWidth="1"/>
    <col min="8" max="8" width="11.5703125" style="6" customWidth="1"/>
    <col min="9" max="9" width="5.42578125" style="6" customWidth="1"/>
    <col min="10" max="10" width="8.7109375" style="5" customWidth="1"/>
    <col min="11" max="11" width="6.140625" style="6" customWidth="1"/>
    <col min="12" max="13" width="10.85546875" style="6" customWidth="1"/>
    <col min="14" max="15" width="9.140625" style="6"/>
    <col min="16" max="16" width="14.5703125" style="6" customWidth="1"/>
    <col min="17" max="16384" width="9.140625" style="6"/>
  </cols>
  <sheetData>
    <row r="1" spans="1:16" x14ac:dyDescent="0.2">
      <c r="P1" s="29"/>
    </row>
    <row r="2" spans="1:16" x14ac:dyDescent="0.2">
      <c r="P2" s="29"/>
    </row>
    <row r="3" spans="1:16" ht="40.5" customHeight="1" x14ac:dyDescent="0.2">
      <c r="B3" s="1"/>
      <c r="C3" s="41" t="s">
        <v>14</v>
      </c>
      <c r="D3" s="44" t="s">
        <v>25</v>
      </c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</row>
    <row r="4" spans="1:16" ht="15" customHeight="1" x14ac:dyDescent="0.2">
      <c r="A4" s="50" t="s">
        <v>11</v>
      </c>
      <c r="B4" s="51"/>
      <c r="C4" s="32" t="s">
        <v>20</v>
      </c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4"/>
    </row>
    <row r="5" spans="1:16" ht="15" customHeight="1" x14ac:dyDescent="0.2">
      <c r="A5" s="50" t="s">
        <v>12</v>
      </c>
      <c r="B5" s="51"/>
      <c r="C5" s="32" t="s">
        <v>24</v>
      </c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1"/>
    </row>
    <row r="6" spans="1:16" ht="132" customHeight="1" x14ac:dyDescent="0.2">
      <c r="A6" s="57" t="s">
        <v>13</v>
      </c>
      <c r="B6" s="58"/>
      <c r="C6" s="47" t="s">
        <v>21</v>
      </c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9"/>
    </row>
    <row r="7" spans="1:16" ht="47.25" customHeight="1" x14ac:dyDescent="0.2">
      <c r="A7" s="52" t="s">
        <v>0</v>
      </c>
      <c r="B7" s="46" t="s">
        <v>22</v>
      </c>
      <c r="C7" s="54" t="s">
        <v>1</v>
      </c>
      <c r="D7" s="55"/>
      <c r="E7" s="55"/>
      <c r="F7" s="55"/>
      <c r="G7" s="55"/>
      <c r="H7" s="56"/>
      <c r="I7" s="46" t="s">
        <v>19</v>
      </c>
      <c r="J7" s="46" t="s">
        <v>2</v>
      </c>
      <c r="K7" s="46" t="s">
        <v>3</v>
      </c>
      <c r="L7" s="46" t="s">
        <v>4</v>
      </c>
      <c r="M7" s="46"/>
      <c r="N7" s="46"/>
      <c r="O7" s="46"/>
      <c r="P7" s="7"/>
    </row>
    <row r="8" spans="1:16" ht="89.25" x14ac:dyDescent="0.2">
      <c r="A8" s="53"/>
      <c r="B8" s="46"/>
      <c r="C8" s="42" t="s">
        <v>28</v>
      </c>
      <c r="D8" s="42" t="s">
        <v>30</v>
      </c>
      <c r="E8" s="42" t="s">
        <v>31</v>
      </c>
      <c r="F8" s="8" t="s">
        <v>5</v>
      </c>
      <c r="G8" s="8" t="s">
        <v>6</v>
      </c>
      <c r="H8" s="7"/>
      <c r="I8" s="46"/>
      <c r="J8" s="46"/>
      <c r="K8" s="46"/>
      <c r="L8" s="9" t="s">
        <v>7</v>
      </c>
      <c r="M8" s="43" t="s">
        <v>23</v>
      </c>
      <c r="N8" s="10" t="s">
        <v>8</v>
      </c>
      <c r="O8" s="10" t="s">
        <v>9</v>
      </c>
      <c r="P8" s="7"/>
    </row>
    <row r="9" spans="1:16" s="12" customFormat="1" ht="11.25" customHeight="1" x14ac:dyDescent="0.25">
      <c r="A9" s="11">
        <v>1</v>
      </c>
      <c r="B9" s="61">
        <v>2</v>
      </c>
      <c r="C9" s="11">
        <v>3</v>
      </c>
      <c r="D9" s="11">
        <v>4</v>
      </c>
      <c r="E9" s="11">
        <v>5</v>
      </c>
      <c r="F9" s="11">
        <v>6</v>
      </c>
      <c r="G9" s="11">
        <v>8</v>
      </c>
      <c r="H9" s="11">
        <v>7</v>
      </c>
      <c r="I9" s="11">
        <v>8</v>
      </c>
      <c r="J9" s="11">
        <v>9</v>
      </c>
      <c r="K9" s="11">
        <v>10</v>
      </c>
      <c r="L9" s="11">
        <v>11</v>
      </c>
      <c r="M9" s="11">
        <v>12</v>
      </c>
      <c r="N9" s="11">
        <v>13</v>
      </c>
      <c r="O9" s="11">
        <v>14</v>
      </c>
      <c r="P9" s="11">
        <v>15</v>
      </c>
    </row>
    <row r="10" spans="1:16" s="19" customFormat="1" ht="68.25" customHeight="1" x14ac:dyDescent="0.25">
      <c r="A10" s="59">
        <v>1</v>
      </c>
      <c r="B10" s="63" t="s">
        <v>26</v>
      </c>
      <c r="C10" s="60">
        <v>4700</v>
      </c>
      <c r="D10" s="13">
        <v>4800</v>
      </c>
      <c r="E10" s="13">
        <v>4830</v>
      </c>
      <c r="F10" s="14"/>
      <c r="G10" s="14"/>
      <c r="H10" s="15">
        <f>ROUND(C10+D10+E10+F10+G10,2)</f>
        <v>14330</v>
      </c>
      <c r="I10" s="15" t="s">
        <v>29</v>
      </c>
      <c r="J10" s="16">
        <v>2</v>
      </c>
      <c r="K10" s="17">
        <f>COUNT(C10,D10,E10,F10,G10)</f>
        <v>3</v>
      </c>
      <c r="L10" s="15">
        <f t="shared" ref="L10" si="0">ROUND(H10/K10,2)</f>
        <v>4776.67</v>
      </c>
      <c r="M10" s="15">
        <f>C10</f>
        <v>4700</v>
      </c>
      <c r="N10" s="18">
        <f>(SQRT((POWER((C10-L10),2)+POWER((E10-L10),2)+POWER((D10-L10),2))/(K10-1)))</f>
        <v>68.068592977965977</v>
      </c>
      <c r="O10" s="18">
        <f t="shared" ref="O10" si="1">N10/L10*100</f>
        <v>1.4250218871717322</v>
      </c>
      <c r="P10" s="15">
        <f>J10*M10</f>
        <v>9400</v>
      </c>
    </row>
    <row r="11" spans="1:16" s="19" customFormat="1" ht="68.25" customHeight="1" x14ac:dyDescent="0.25">
      <c r="A11" s="59">
        <v>2</v>
      </c>
      <c r="B11" s="63" t="s">
        <v>27</v>
      </c>
      <c r="C11" s="60">
        <v>5000</v>
      </c>
      <c r="D11" s="13">
        <v>4500</v>
      </c>
      <c r="E11" s="13">
        <v>5061</v>
      </c>
      <c r="F11" s="14"/>
      <c r="G11" s="14"/>
      <c r="H11" s="15">
        <f>ROUND(C11+D11+E11+F11+G11,2)</f>
        <v>14561</v>
      </c>
      <c r="I11" s="15" t="s">
        <v>29</v>
      </c>
      <c r="J11" s="16">
        <v>2</v>
      </c>
      <c r="K11" s="17">
        <f>COUNT(C11,D11,E11,F11,G11)</f>
        <v>3</v>
      </c>
      <c r="L11" s="15">
        <f t="shared" ref="L11" si="2">ROUND(H11/K11,2)</f>
        <v>4853.67</v>
      </c>
      <c r="M11" s="15">
        <f>C11</f>
        <v>5000</v>
      </c>
      <c r="N11" s="18">
        <f>(SQRT((POWER((C11-L11),2)+POWER((E11-L11),2)+POWER((D11-L11),2))/(K11-1)))</f>
        <v>307.79917698070602</v>
      </c>
      <c r="O11" s="18">
        <f t="shared" ref="O11" si="3">N11/L11*100</f>
        <v>6.341576105930276</v>
      </c>
      <c r="P11" s="15">
        <f>J11*M11</f>
        <v>10000</v>
      </c>
    </row>
    <row r="12" spans="1:16" ht="26.25" customHeight="1" x14ac:dyDescent="0.2">
      <c r="A12" s="40" t="s">
        <v>10</v>
      </c>
      <c r="B12" s="62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  <c r="P12" s="20">
        <f>SUM(P10:P11)</f>
        <v>19400</v>
      </c>
    </row>
    <row r="13" spans="1:16" ht="3.75" customHeight="1" x14ac:dyDescent="0.2">
      <c r="A13" s="21"/>
      <c r="B13" s="22"/>
      <c r="C13" s="28"/>
      <c r="D13" s="28"/>
      <c r="E13" s="28"/>
      <c r="F13" s="22"/>
      <c r="G13" s="22"/>
      <c r="H13" s="22"/>
      <c r="I13" s="22"/>
      <c r="J13" s="21"/>
      <c r="K13" s="22"/>
      <c r="L13" s="22"/>
      <c r="M13" s="22"/>
      <c r="N13" s="22"/>
      <c r="O13" s="22"/>
      <c r="P13" s="23"/>
    </row>
    <row r="14" spans="1:16" ht="14.25" customHeight="1" x14ac:dyDescent="0.2">
      <c r="A14" s="39" t="s">
        <v>15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</row>
    <row r="15" spans="1:16" ht="15" customHeight="1" x14ac:dyDescent="0.2">
      <c r="A15" s="39" t="str">
        <f>'Лист1 (2)'!H14</f>
        <v>Девятнадцать тысяч четыреста рублей 00 копеек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</row>
    <row r="16" spans="1:16" x14ac:dyDescent="0.2">
      <c r="A16" s="24"/>
      <c r="B16" s="25"/>
      <c r="C16" s="25"/>
      <c r="D16" s="25"/>
      <c r="E16" s="25"/>
      <c r="F16" s="25"/>
      <c r="G16" s="25"/>
      <c r="H16" s="26"/>
      <c r="I16" s="26"/>
      <c r="J16" s="27"/>
      <c r="K16" s="25"/>
      <c r="L16" s="26"/>
      <c r="M16" s="26"/>
      <c r="N16" s="25"/>
      <c r="O16" s="25"/>
      <c r="P16" s="26"/>
    </row>
    <row r="17" spans="1:16" x14ac:dyDescent="0.2">
      <c r="A17" s="24"/>
      <c r="B17" s="25"/>
      <c r="C17" s="25"/>
      <c r="D17" s="25"/>
      <c r="E17" s="25"/>
      <c r="F17" s="25"/>
      <c r="G17" s="25"/>
      <c r="H17" s="26"/>
      <c r="I17" s="26"/>
      <c r="J17" s="27"/>
      <c r="K17" s="25"/>
      <c r="L17" s="26"/>
      <c r="M17" s="26"/>
      <c r="N17" s="25"/>
      <c r="O17" s="25"/>
      <c r="P17" s="26"/>
    </row>
    <row r="18" spans="1:16" x14ac:dyDescent="0.2">
      <c r="A18" s="24"/>
      <c r="B18" s="25"/>
      <c r="C18" s="25"/>
      <c r="D18" s="25"/>
      <c r="E18" s="25"/>
      <c r="F18" s="25"/>
      <c r="G18" s="25"/>
      <c r="H18" s="26"/>
      <c r="I18" s="26"/>
      <c r="J18" s="27"/>
      <c r="K18" s="25"/>
      <c r="L18" s="26"/>
      <c r="M18" s="26"/>
      <c r="N18" s="25"/>
      <c r="O18" s="25"/>
      <c r="P18" s="26"/>
    </row>
  </sheetData>
  <mergeCells count="12">
    <mergeCell ref="D3:P3"/>
    <mergeCell ref="I7:I8"/>
    <mergeCell ref="C6:P6"/>
    <mergeCell ref="A4:B4"/>
    <mergeCell ref="A5:B5"/>
    <mergeCell ref="A7:A8"/>
    <mergeCell ref="B7:B8"/>
    <mergeCell ref="C7:H7"/>
    <mergeCell ref="J7:J8"/>
    <mergeCell ref="K7:K8"/>
    <mergeCell ref="L7:O7"/>
    <mergeCell ref="A6:B6"/>
  </mergeCells>
  <pageMargins left="0.23622047244094491" right="0.15748031496062992" top="0.39370078740157483" bottom="0.23622047244094491" header="0.55118110236220474" footer="0.31496062992125984"/>
  <pageSetup paperSize="9" scale="80" orientation="landscape" horizontalDpi="4294967294" verticalDpi="4294967294" r:id="rId1"/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E1:H20"/>
  <sheetViews>
    <sheetView view="pageBreakPreview" zoomScaleNormal="100" zoomScaleSheetLayoutView="100" workbookViewId="0">
      <selection activeCell="G18" sqref="G18"/>
    </sheetView>
  </sheetViews>
  <sheetFormatPr defaultRowHeight="18.75" x14ac:dyDescent="0.25"/>
  <cols>
    <col min="1" max="6" width="1.42578125" style="2" customWidth="1"/>
    <col min="7" max="7" width="20.7109375" style="2" customWidth="1"/>
    <col min="8" max="8" width="9.140625" style="2" customWidth="1"/>
    <col min="9" max="256" width="9.140625" style="2"/>
    <col min="257" max="257" width="26" style="2" customWidth="1"/>
    <col min="258" max="258" width="16.28515625" style="2" customWidth="1"/>
    <col min="259" max="259" width="19.7109375" style="2" customWidth="1"/>
    <col min="260" max="260" width="14.28515625" style="2" customWidth="1"/>
    <col min="261" max="261" width="15.7109375" style="2" customWidth="1"/>
    <col min="262" max="262" width="20" style="2" bestFit="1" customWidth="1"/>
    <col min="263" max="263" width="13" style="2" bestFit="1" customWidth="1"/>
    <col min="264" max="512" width="9.140625" style="2"/>
    <col min="513" max="513" width="26" style="2" customWidth="1"/>
    <col min="514" max="514" width="16.28515625" style="2" customWidth="1"/>
    <col min="515" max="515" width="19.7109375" style="2" customWidth="1"/>
    <col min="516" max="516" width="14.28515625" style="2" customWidth="1"/>
    <col min="517" max="517" width="15.7109375" style="2" customWidth="1"/>
    <col min="518" max="518" width="20" style="2" bestFit="1" customWidth="1"/>
    <col min="519" max="519" width="13" style="2" bestFit="1" customWidth="1"/>
    <col min="520" max="768" width="9.140625" style="2"/>
    <col min="769" max="769" width="26" style="2" customWidth="1"/>
    <col min="770" max="770" width="16.28515625" style="2" customWidth="1"/>
    <col min="771" max="771" width="19.7109375" style="2" customWidth="1"/>
    <col min="772" max="772" width="14.28515625" style="2" customWidth="1"/>
    <col min="773" max="773" width="15.7109375" style="2" customWidth="1"/>
    <col min="774" max="774" width="20" style="2" bestFit="1" customWidth="1"/>
    <col min="775" max="775" width="13" style="2" bestFit="1" customWidth="1"/>
    <col min="776" max="1024" width="9.140625" style="2"/>
    <col min="1025" max="1025" width="26" style="2" customWidth="1"/>
    <col min="1026" max="1026" width="16.28515625" style="2" customWidth="1"/>
    <col min="1027" max="1027" width="19.7109375" style="2" customWidth="1"/>
    <col min="1028" max="1028" width="14.28515625" style="2" customWidth="1"/>
    <col min="1029" max="1029" width="15.7109375" style="2" customWidth="1"/>
    <col min="1030" max="1030" width="20" style="2" bestFit="1" customWidth="1"/>
    <col min="1031" max="1031" width="13" style="2" bestFit="1" customWidth="1"/>
    <col min="1032" max="1280" width="9.140625" style="2"/>
    <col min="1281" max="1281" width="26" style="2" customWidth="1"/>
    <col min="1282" max="1282" width="16.28515625" style="2" customWidth="1"/>
    <col min="1283" max="1283" width="19.7109375" style="2" customWidth="1"/>
    <col min="1284" max="1284" width="14.28515625" style="2" customWidth="1"/>
    <col min="1285" max="1285" width="15.7109375" style="2" customWidth="1"/>
    <col min="1286" max="1286" width="20" style="2" bestFit="1" customWidth="1"/>
    <col min="1287" max="1287" width="13" style="2" bestFit="1" customWidth="1"/>
    <col min="1288" max="1536" width="9.140625" style="2"/>
    <col min="1537" max="1537" width="26" style="2" customWidth="1"/>
    <col min="1538" max="1538" width="16.28515625" style="2" customWidth="1"/>
    <col min="1539" max="1539" width="19.7109375" style="2" customWidth="1"/>
    <col min="1540" max="1540" width="14.28515625" style="2" customWidth="1"/>
    <col min="1541" max="1541" width="15.7109375" style="2" customWidth="1"/>
    <col min="1542" max="1542" width="20" style="2" bestFit="1" customWidth="1"/>
    <col min="1543" max="1543" width="13" style="2" bestFit="1" customWidth="1"/>
    <col min="1544" max="1792" width="9.140625" style="2"/>
    <col min="1793" max="1793" width="26" style="2" customWidth="1"/>
    <col min="1794" max="1794" width="16.28515625" style="2" customWidth="1"/>
    <col min="1795" max="1795" width="19.7109375" style="2" customWidth="1"/>
    <col min="1796" max="1796" width="14.28515625" style="2" customWidth="1"/>
    <col min="1797" max="1797" width="15.7109375" style="2" customWidth="1"/>
    <col min="1798" max="1798" width="20" style="2" bestFit="1" customWidth="1"/>
    <col min="1799" max="1799" width="13" style="2" bestFit="1" customWidth="1"/>
    <col min="1800" max="2048" width="9.140625" style="2"/>
    <col min="2049" max="2049" width="26" style="2" customWidth="1"/>
    <col min="2050" max="2050" width="16.28515625" style="2" customWidth="1"/>
    <col min="2051" max="2051" width="19.7109375" style="2" customWidth="1"/>
    <col min="2052" max="2052" width="14.28515625" style="2" customWidth="1"/>
    <col min="2053" max="2053" width="15.7109375" style="2" customWidth="1"/>
    <col min="2054" max="2054" width="20" style="2" bestFit="1" customWidth="1"/>
    <col min="2055" max="2055" width="13" style="2" bestFit="1" customWidth="1"/>
    <col min="2056" max="2304" width="9.140625" style="2"/>
    <col min="2305" max="2305" width="26" style="2" customWidth="1"/>
    <col min="2306" max="2306" width="16.28515625" style="2" customWidth="1"/>
    <col min="2307" max="2307" width="19.7109375" style="2" customWidth="1"/>
    <col min="2308" max="2308" width="14.28515625" style="2" customWidth="1"/>
    <col min="2309" max="2309" width="15.7109375" style="2" customWidth="1"/>
    <col min="2310" max="2310" width="20" style="2" bestFit="1" customWidth="1"/>
    <col min="2311" max="2311" width="13" style="2" bestFit="1" customWidth="1"/>
    <col min="2312" max="2560" width="9.140625" style="2"/>
    <col min="2561" max="2561" width="26" style="2" customWidth="1"/>
    <col min="2562" max="2562" width="16.28515625" style="2" customWidth="1"/>
    <col min="2563" max="2563" width="19.7109375" style="2" customWidth="1"/>
    <col min="2564" max="2564" width="14.28515625" style="2" customWidth="1"/>
    <col min="2565" max="2565" width="15.7109375" style="2" customWidth="1"/>
    <col min="2566" max="2566" width="20" style="2" bestFit="1" customWidth="1"/>
    <col min="2567" max="2567" width="13" style="2" bestFit="1" customWidth="1"/>
    <col min="2568" max="2816" width="9.140625" style="2"/>
    <col min="2817" max="2817" width="26" style="2" customWidth="1"/>
    <col min="2818" max="2818" width="16.28515625" style="2" customWidth="1"/>
    <col min="2819" max="2819" width="19.7109375" style="2" customWidth="1"/>
    <col min="2820" max="2820" width="14.28515625" style="2" customWidth="1"/>
    <col min="2821" max="2821" width="15.7109375" style="2" customWidth="1"/>
    <col min="2822" max="2822" width="20" style="2" bestFit="1" customWidth="1"/>
    <col min="2823" max="2823" width="13" style="2" bestFit="1" customWidth="1"/>
    <col min="2824" max="3072" width="9.140625" style="2"/>
    <col min="3073" max="3073" width="26" style="2" customWidth="1"/>
    <col min="3074" max="3074" width="16.28515625" style="2" customWidth="1"/>
    <col min="3075" max="3075" width="19.7109375" style="2" customWidth="1"/>
    <col min="3076" max="3076" width="14.28515625" style="2" customWidth="1"/>
    <col min="3077" max="3077" width="15.7109375" style="2" customWidth="1"/>
    <col min="3078" max="3078" width="20" style="2" bestFit="1" customWidth="1"/>
    <col min="3079" max="3079" width="13" style="2" bestFit="1" customWidth="1"/>
    <col min="3080" max="3328" width="9.140625" style="2"/>
    <col min="3329" max="3329" width="26" style="2" customWidth="1"/>
    <col min="3330" max="3330" width="16.28515625" style="2" customWidth="1"/>
    <col min="3331" max="3331" width="19.7109375" style="2" customWidth="1"/>
    <col min="3332" max="3332" width="14.28515625" style="2" customWidth="1"/>
    <col min="3333" max="3333" width="15.7109375" style="2" customWidth="1"/>
    <col min="3334" max="3334" width="20" style="2" bestFit="1" customWidth="1"/>
    <col min="3335" max="3335" width="13" style="2" bestFit="1" customWidth="1"/>
    <col min="3336" max="3584" width="9.140625" style="2"/>
    <col min="3585" max="3585" width="26" style="2" customWidth="1"/>
    <col min="3586" max="3586" width="16.28515625" style="2" customWidth="1"/>
    <col min="3587" max="3587" width="19.7109375" style="2" customWidth="1"/>
    <col min="3588" max="3588" width="14.28515625" style="2" customWidth="1"/>
    <col min="3589" max="3589" width="15.7109375" style="2" customWidth="1"/>
    <col min="3590" max="3590" width="20" style="2" bestFit="1" customWidth="1"/>
    <col min="3591" max="3591" width="13" style="2" bestFit="1" customWidth="1"/>
    <col min="3592" max="3840" width="9.140625" style="2"/>
    <col min="3841" max="3841" width="26" style="2" customWidth="1"/>
    <col min="3842" max="3842" width="16.28515625" style="2" customWidth="1"/>
    <col min="3843" max="3843" width="19.7109375" style="2" customWidth="1"/>
    <col min="3844" max="3844" width="14.28515625" style="2" customWidth="1"/>
    <col min="3845" max="3845" width="15.7109375" style="2" customWidth="1"/>
    <col min="3846" max="3846" width="20" style="2" bestFit="1" customWidth="1"/>
    <col min="3847" max="3847" width="13" style="2" bestFit="1" customWidth="1"/>
    <col min="3848" max="4096" width="9.140625" style="2"/>
    <col min="4097" max="4097" width="26" style="2" customWidth="1"/>
    <col min="4098" max="4098" width="16.28515625" style="2" customWidth="1"/>
    <col min="4099" max="4099" width="19.7109375" style="2" customWidth="1"/>
    <col min="4100" max="4100" width="14.28515625" style="2" customWidth="1"/>
    <col min="4101" max="4101" width="15.7109375" style="2" customWidth="1"/>
    <col min="4102" max="4102" width="20" style="2" bestFit="1" customWidth="1"/>
    <col min="4103" max="4103" width="13" style="2" bestFit="1" customWidth="1"/>
    <col min="4104" max="4352" width="9.140625" style="2"/>
    <col min="4353" max="4353" width="26" style="2" customWidth="1"/>
    <col min="4354" max="4354" width="16.28515625" style="2" customWidth="1"/>
    <col min="4355" max="4355" width="19.7109375" style="2" customWidth="1"/>
    <col min="4356" max="4356" width="14.28515625" style="2" customWidth="1"/>
    <col min="4357" max="4357" width="15.7109375" style="2" customWidth="1"/>
    <col min="4358" max="4358" width="20" style="2" bestFit="1" customWidth="1"/>
    <col min="4359" max="4359" width="13" style="2" bestFit="1" customWidth="1"/>
    <col min="4360" max="4608" width="9.140625" style="2"/>
    <col min="4609" max="4609" width="26" style="2" customWidth="1"/>
    <col min="4610" max="4610" width="16.28515625" style="2" customWidth="1"/>
    <col min="4611" max="4611" width="19.7109375" style="2" customWidth="1"/>
    <col min="4612" max="4612" width="14.28515625" style="2" customWidth="1"/>
    <col min="4613" max="4613" width="15.7109375" style="2" customWidth="1"/>
    <col min="4614" max="4614" width="20" style="2" bestFit="1" customWidth="1"/>
    <col min="4615" max="4615" width="13" style="2" bestFit="1" customWidth="1"/>
    <col min="4616" max="4864" width="9.140625" style="2"/>
    <col min="4865" max="4865" width="26" style="2" customWidth="1"/>
    <col min="4866" max="4866" width="16.28515625" style="2" customWidth="1"/>
    <col min="4867" max="4867" width="19.7109375" style="2" customWidth="1"/>
    <col min="4868" max="4868" width="14.28515625" style="2" customWidth="1"/>
    <col min="4869" max="4869" width="15.7109375" style="2" customWidth="1"/>
    <col min="4870" max="4870" width="20" style="2" bestFit="1" customWidth="1"/>
    <col min="4871" max="4871" width="13" style="2" bestFit="1" customWidth="1"/>
    <col min="4872" max="5120" width="9.140625" style="2"/>
    <col min="5121" max="5121" width="26" style="2" customWidth="1"/>
    <col min="5122" max="5122" width="16.28515625" style="2" customWidth="1"/>
    <col min="5123" max="5123" width="19.7109375" style="2" customWidth="1"/>
    <col min="5124" max="5124" width="14.28515625" style="2" customWidth="1"/>
    <col min="5125" max="5125" width="15.7109375" style="2" customWidth="1"/>
    <col min="5126" max="5126" width="20" style="2" bestFit="1" customWidth="1"/>
    <col min="5127" max="5127" width="13" style="2" bestFit="1" customWidth="1"/>
    <col min="5128" max="5376" width="9.140625" style="2"/>
    <col min="5377" max="5377" width="26" style="2" customWidth="1"/>
    <col min="5378" max="5378" width="16.28515625" style="2" customWidth="1"/>
    <col min="5379" max="5379" width="19.7109375" style="2" customWidth="1"/>
    <col min="5380" max="5380" width="14.28515625" style="2" customWidth="1"/>
    <col min="5381" max="5381" width="15.7109375" style="2" customWidth="1"/>
    <col min="5382" max="5382" width="20" style="2" bestFit="1" customWidth="1"/>
    <col min="5383" max="5383" width="13" style="2" bestFit="1" customWidth="1"/>
    <col min="5384" max="5632" width="9.140625" style="2"/>
    <col min="5633" max="5633" width="26" style="2" customWidth="1"/>
    <col min="5634" max="5634" width="16.28515625" style="2" customWidth="1"/>
    <col min="5635" max="5635" width="19.7109375" style="2" customWidth="1"/>
    <col min="5636" max="5636" width="14.28515625" style="2" customWidth="1"/>
    <col min="5637" max="5637" width="15.7109375" style="2" customWidth="1"/>
    <col min="5638" max="5638" width="20" style="2" bestFit="1" customWidth="1"/>
    <col min="5639" max="5639" width="13" style="2" bestFit="1" customWidth="1"/>
    <col min="5640" max="5888" width="9.140625" style="2"/>
    <col min="5889" max="5889" width="26" style="2" customWidth="1"/>
    <col min="5890" max="5890" width="16.28515625" style="2" customWidth="1"/>
    <col min="5891" max="5891" width="19.7109375" style="2" customWidth="1"/>
    <col min="5892" max="5892" width="14.28515625" style="2" customWidth="1"/>
    <col min="5893" max="5893" width="15.7109375" style="2" customWidth="1"/>
    <col min="5894" max="5894" width="20" style="2" bestFit="1" customWidth="1"/>
    <col min="5895" max="5895" width="13" style="2" bestFit="1" customWidth="1"/>
    <col min="5896" max="6144" width="9.140625" style="2"/>
    <col min="6145" max="6145" width="26" style="2" customWidth="1"/>
    <col min="6146" max="6146" width="16.28515625" style="2" customWidth="1"/>
    <col min="6147" max="6147" width="19.7109375" style="2" customWidth="1"/>
    <col min="6148" max="6148" width="14.28515625" style="2" customWidth="1"/>
    <col min="6149" max="6149" width="15.7109375" style="2" customWidth="1"/>
    <col min="6150" max="6150" width="20" style="2" bestFit="1" customWidth="1"/>
    <col min="6151" max="6151" width="13" style="2" bestFit="1" customWidth="1"/>
    <col min="6152" max="6400" width="9.140625" style="2"/>
    <col min="6401" max="6401" width="26" style="2" customWidth="1"/>
    <col min="6402" max="6402" width="16.28515625" style="2" customWidth="1"/>
    <col min="6403" max="6403" width="19.7109375" style="2" customWidth="1"/>
    <col min="6404" max="6404" width="14.28515625" style="2" customWidth="1"/>
    <col min="6405" max="6405" width="15.7109375" style="2" customWidth="1"/>
    <col min="6406" max="6406" width="20" style="2" bestFit="1" customWidth="1"/>
    <col min="6407" max="6407" width="13" style="2" bestFit="1" customWidth="1"/>
    <col min="6408" max="6656" width="9.140625" style="2"/>
    <col min="6657" max="6657" width="26" style="2" customWidth="1"/>
    <col min="6658" max="6658" width="16.28515625" style="2" customWidth="1"/>
    <col min="6659" max="6659" width="19.7109375" style="2" customWidth="1"/>
    <col min="6660" max="6660" width="14.28515625" style="2" customWidth="1"/>
    <col min="6661" max="6661" width="15.7109375" style="2" customWidth="1"/>
    <col min="6662" max="6662" width="20" style="2" bestFit="1" customWidth="1"/>
    <col min="6663" max="6663" width="13" style="2" bestFit="1" customWidth="1"/>
    <col min="6664" max="6912" width="9.140625" style="2"/>
    <col min="6913" max="6913" width="26" style="2" customWidth="1"/>
    <col min="6914" max="6914" width="16.28515625" style="2" customWidth="1"/>
    <col min="6915" max="6915" width="19.7109375" style="2" customWidth="1"/>
    <col min="6916" max="6916" width="14.28515625" style="2" customWidth="1"/>
    <col min="6917" max="6917" width="15.7109375" style="2" customWidth="1"/>
    <col min="6918" max="6918" width="20" style="2" bestFit="1" customWidth="1"/>
    <col min="6919" max="6919" width="13" style="2" bestFit="1" customWidth="1"/>
    <col min="6920" max="7168" width="9.140625" style="2"/>
    <col min="7169" max="7169" width="26" style="2" customWidth="1"/>
    <col min="7170" max="7170" width="16.28515625" style="2" customWidth="1"/>
    <col min="7171" max="7171" width="19.7109375" style="2" customWidth="1"/>
    <col min="7172" max="7172" width="14.28515625" style="2" customWidth="1"/>
    <col min="7173" max="7173" width="15.7109375" style="2" customWidth="1"/>
    <col min="7174" max="7174" width="20" style="2" bestFit="1" customWidth="1"/>
    <col min="7175" max="7175" width="13" style="2" bestFit="1" customWidth="1"/>
    <col min="7176" max="7424" width="9.140625" style="2"/>
    <col min="7425" max="7425" width="26" style="2" customWidth="1"/>
    <col min="7426" max="7426" width="16.28515625" style="2" customWidth="1"/>
    <col min="7427" max="7427" width="19.7109375" style="2" customWidth="1"/>
    <col min="7428" max="7428" width="14.28515625" style="2" customWidth="1"/>
    <col min="7429" max="7429" width="15.7109375" style="2" customWidth="1"/>
    <col min="7430" max="7430" width="20" style="2" bestFit="1" customWidth="1"/>
    <col min="7431" max="7431" width="13" style="2" bestFit="1" customWidth="1"/>
    <col min="7432" max="7680" width="9.140625" style="2"/>
    <col min="7681" max="7681" width="26" style="2" customWidth="1"/>
    <col min="7682" max="7682" width="16.28515625" style="2" customWidth="1"/>
    <col min="7683" max="7683" width="19.7109375" style="2" customWidth="1"/>
    <col min="7684" max="7684" width="14.28515625" style="2" customWidth="1"/>
    <col min="7685" max="7685" width="15.7109375" style="2" customWidth="1"/>
    <col min="7686" max="7686" width="20" style="2" bestFit="1" customWidth="1"/>
    <col min="7687" max="7687" width="13" style="2" bestFit="1" customWidth="1"/>
    <col min="7688" max="7936" width="9.140625" style="2"/>
    <col min="7937" max="7937" width="26" style="2" customWidth="1"/>
    <col min="7938" max="7938" width="16.28515625" style="2" customWidth="1"/>
    <col min="7939" max="7939" width="19.7109375" style="2" customWidth="1"/>
    <col min="7940" max="7940" width="14.28515625" style="2" customWidth="1"/>
    <col min="7941" max="7941" width="15.7109375" style="2" customWidth="1"/>
    <col min="7942" max="7942" width="20" style="2" bestFit="1" customWidth="1"/>
    <col min="7943" max="7943" width="13" style="2" bestFit="1" customWidth="1"/>
    <col min="7944" max="8192" width="9.140625" style="2"/>
    <col min="8193" max="8193" width="26" style="2" customWidth="1"/>
    <col min="8194" max="8194" width="16.28515625" style="2" customWidth="1"/>
    <col min="8195" max="8195" width="19.7109375" style="2" customWidth="1"/>
    <col min="8196" max="8196" width="14.28515625" style="2" customWidth="1"/>
    <col min="8197" max="8197" width="15.7109375" style="2" customWidth="1"/>
    <col min="8198" max="8198" width="20" style="2" bestFit="1" customWidth="1"/>
    <col min="8199" max="8199" width="13" style="2" bestFit="1" customWidth="1"/>
    <col min="8200" max="8448" width="9.140625" style="2"/>
    <col min="8449" max="8449" width="26" style="2" customWidth="1"/>
    <col min="8450" max="8450" width="16.28515625" style="2" customWidth="1"/>
    <col min="8451" max="8451" width="19.7109375" style="2" customWidth="1"/>
    <col min="8452" max="8452" width="14.28515625" style="2" customWidth="1"/>
    <col min="8453" max="8453" width="15.7109375" style="2" customWidth="1"/>
    <col min="8454" max="8454" width="20" style="2" bestFit="1" customWidth="1"/>
    <col min="8455" max="8455" width="13" style="2" bestFit="1" customWidth="1"/>
    <col min="8456" max="8704" width="9.140625" style="2"/>
    <col min="8705" max="8705" width="26" style="2" customWidth="1"/>
    <col min="8706" max="8706" width="16.28515625" style="2" customWidth="1"/>
    <col min="8707" max="8707" width="19.7109375" style="2" customWidth="1"/>
    <col min="8708" max="8708" width="14.28515625" style="2" customWidth="1"/>
    <col min="8709" max="8709" width="15.7109375" style="2" customWidth="1"/>
    <col min="8710" max="8710" width="20" style="2" bestFit="1" customWidth="1"/>
    <col min="8711" max="8711" width="13" style="2" bestFit="1" customWidth="1"/>
    <col min="8712" max="8960" width="9.140625" style="2"/>
    <col min="8961" max="8961" width="26" style="2" customWidth="1"/>
    <col min="8962" max="8962" width="16.28515625" style="2" customWidth="1"/>
    <col min="8963" max="8963" width="19.7109375" style="2" customWidth="1"/>
    <col min="8964" max="8964" width="14.28515625" style="2" customWidth="1"/>
    <col min="8965" max="8965" width="15.7109375" style="2" customWidth="1"/>
    <col min="8966" max="8966" width="20" style="2" bestFit="1" customWidth="1"/>
    <col min="8967" max="8967" width="13" style="2" bestFit="1" customWidth="1"/>
    <col min="8968" max="9216" width="9.140625" style="2"/>
    <col min="9217" max="9217" width="26" style="2" customWidth="1"/>
    <col min="9218" max="9218" width="16.28515625" style="2" customWidth="1"/>
    <col min="9219" max="9219" width="19.7109375" style="2" customWidth="1"/>
    <col min="9220" max="9220" width="14.28515625" style="2" customWidth="1"/>
    <col min="9221" max="9221" width="15.7109375" style="2" customWidth="1"/>
    <col min="9222" max="9222" width="20" style="2" bestFit="1" customWidth="1"/>
    <col min="9223" max="9223" width="13" style="2" bestFit="1" customWidth="1"/>
    <col min="9224" max="9472" width="9.140625" style="2"/>
    <col min="9473" max="9473" width="26" style="2" customWidth="1"/>
    <col min="9474" max="9474" width="16.28515625" style="2" customWidth="1"/>
    <col min="9475" max="9475" width="19.7109375" style="2" customWidth="1"/>
    <col min="9476" max="9476" width="14.28515625" style="2" customWidth="1"/>
    <col min="9477" max="9477" width="15.7109375" style="2" customWidth="1"/>
    <col min="9478" max="9478" width="20" style="2" bestFit="1" customWidth="1"/>
    <col min="9479" max="9479" width="13" style="2" bestFit="1" customWidth="1"/>
    <col min="9480" max="9728" width="9.140625" style="2"/>
    <col min="9729" max="9729" width="26" style="2" customWidth="1"/>
    <col min="9730" max="9730" width="16.28515625" style="2" customWidth="1"/>
    <col min="9731" max="9731" width="19.7109375" style="2" customWidth="1"/>
    <col min="9732" max="9732" width="14.28515625" style="2" customWidth="1"/>
    <col min="9733" max="9733" width="15.7109375" style="2" customWidth="1"/>
    <col min="9734" max="9734" width="20" style="2" bestFit="1" customWidth="1"/>
    <col min="9735" max="9735" width="13" style="2" bestFit="1" customWidth="1"/>
    <col min="9736" max="9984" width="9.140625" style="2"/>
    <col min="9985" max="9985" width="26" style="2" customWidth="1"/>
    <col min="9986" max="9986" width="16.28515625" style="2" customWidth="1"/>
    <col min="9987" max="9987" width="19.7109375" style="2" customWidth="1"/>
    <col min="9988" max="9988" width="14.28515625" style="2" customWidth="1"/>
    <col min="9989" max="9989" width="15.7109375" style="2" customWidth="1"/>
    <col min="9990" max="9990" width="20" style="2" bestFit="1" customWidth="1"/>
    <col min="9991" max="9991" width="13" style="2" bestFit="1" customWidth="1"/>
    <col min="9992" max="10240" width="9.140625" style="2"/>
    <col min="10241" max="10241" width="26" style="2" customWidth="1"/>
    <col min="10242" max="10242" width="16.28515625" style="2" customWidth="1"/>
    <col min="10243" max="10243" width="19.7109375" style="2" customWidth="1"/>
    <col min="10244" max="10244" width="14.28515625" style="2" customWidth="1"/>
    <col min="10245" max="10245" width="15.7109375" style="2" customWidth="1"/>
    <col min="10246" max="10246" width="20" style="2" bestFit="1" customWidth="1"/>
    <col min="10247" max="10247" width="13" style="2" bestFit="1" customWidth="1"/>
    <col min="10248" max="10496" width="9.140625" style="2"/>
    <col min="10497" max="10497" width="26" style="2" customWidth="1"/>
    <col min="10498" max="10498" width="16.28515625" style="2" customWidth="1"/>
    <col min="10499" max="10499" width="19.7109375" style="2" customWidth="1"/>
    <col min="10500" max="10500" width="14.28515625" style="2" customWidth="1"/>
    <col min="10501" max="10501" width="15.7109375" style="2" customWidth="1"/>
    <col min="10502" max="10502" width="20" style="2" bestFit="1" customWidth="1"/>
    <col min="10503" max="10503" width="13" style="2" bestFit="1" customWidth="1"/>
    <col min="10504" max="10752" width="9.140625" style="2"/>
    <col min="10753" max="10753" width="26" style="2" customWidth="1"/>
    <col min="10754" max="10754" width="16.28515625" style="2" customWidth="1"/>
    <col min="10755" max="10755" width="19.7109375" style="2" customWidth="1"/>
    <col min="10756" max="10756" width="14.28515625" style="2" customWidth="1"/>
    <col min="10757" max="10757" width="15.7109375" style="2" customWidth="1"/>
    <col min="10758" max="10758" width="20" style="2" bestFit="1" customWidth="1"/>
    <col min="10759" max="10759" width="13" style="2" bestFit="1" customWidth="1"/>
    <col min="10760" max="11008" width="9.140625" style="2"/>
    <col min="11009" max="11009" width="26" style="2" customWidth="1"/>
    <col min="11010" max="11010" width="16.28515625" style="2" customWidth="1"/>
    <col min="11011" max="11011" width="19.7109375" style="2" customWidth="1"/>
    <col min="11012" max="11012" width="14.28515625" style="2" customWidth="1"/>
    <col min="11013" max="11013" width="15.7109375" style="2" customWidth="1"/>
    <col min="11014" max="11014" width="20" style="2" bestFit="1" customWidth="1"/>
    <col min="11015" max="11015" width="13" style="2" bestFit="1" customWidth="1"/>
    <col min="11016" max="11264" width="9.140625" style="2"/>
    <col min="11265" max="11265" width="26" style="2" customWidth="1"/>
    <col min="11266" max="11266" width="16.28515625" style="2" customWidth="1"/>
    <col min="11267" max="11267" width="19.7109375" style="2" customWidth="1"/>
    <col min="11268" max="11268" width="14.28515625" style="2" customWidth="1"/>
    <col min="11269" max="11269" width="15.7109375" style="2" customWidth="1"/>
    <col min="11270" max="11270" width="20" style="2" bestFit="1" customWidth="1"/>
    <col min="11271" max="11271" width="13" style="2" bestFit="1" customWidth="1"/>
    <col min="11272" max="11520" width="9.140625" style="2"/>
    <col min="11521" max="11521" width="26" style="2" customWidth="1"/>
    <col min="11522" max="11522" width="16.28515625" style="2" customWidth="1"/>
    <col min="11523" max="11523" width="19.7109375" style="2" customWidth="1"/>
    <col min="11524" max="11524" width="14.28515625" style="2" customWidth="1"/>
    <col min="11525" max="11525" width="15.7109375" style="2" customWidth="1"/>
    <col min="11526" max="11526" width="20" style="2" bestFit="1" customWidth="1"/>
    <col min="11527" max="11527" width="13" style="2" bestFit="1" customWidth="1"/>
    <col min="11528" max="11776" width="9.140625" style="2"/>
    <col min="11777" max="11777" width="26" style="2" customWidth="1"/>
    <col min="11778" max="11778" width="16.28515625" style="2" customWidth="1"/>
    <col min="11779" max="11779" width="19.7109375" style="2" customWidth="1"/>
    <col min="11780" max="11780" width="14.28515625" style="2" customWidth="1"/>
    <col min="11781" max="11781" width="15.7109375" style="2" customWidth="1"/>
    <col min="11782" max="11782" width="20" style="2" bestFit="1" customWidth="1"/>
    <col min="11783" max="11783" width="13" style="2" bestFit="1" customWidth="1"/>
    <col min="11784" max="12032" width="9.140625" style="2"/>
    <col min="12033" max="12033" width="26" style="2" customWidth="1"/>
    <col min="12034" max="12034" width="16.28515625" style="2" customWidth="1"/>
    <col min="12035" max="12035" width="19.7109375" style="2" customWidth="1"/>
    <col min="12036" max="12036" width="14.28515625" style="2" customWidth="1"/>
    <col min="12037" max="12037" width="15.7109375" style="2" customWidth="1"/>
    <col min="12038" max="12038" width="20" style="2" bestFit="1" customWidth="1"/>
    <col min="12039" max="12039" width="13" style="2" bestFit="1" customWidth="1"/>
    <col min="12040" max="12288" width="9.140625" style="2"/>
    <col min="12289" max="12289" width="26" style="2" customWidth="1"/>
    <col min="12290" max="12290" width="16.28515625" style="2" customWidth="1"/>
    <col min="12291" max="12291" width="19.7109375" style="2" customWidth="1"/>
    <col min="12292" max="12292" width="14.28515625" style="2" customWidth="1"/>
    <col min="12293" max="12293" width="15.7109375" style="2" customWidth="1"/>
    <col min="12294" max="12294" width="20" style="2" bestFit="1" customWidth="1"/>
    <col min="12295" max="12295" width="13" style="2" bestFit="1" customWidth="1"/>
    <col min="12296" max="12544" width="9.140625" style="2"/>
    <col min="12545" max="12545" width="26" style="2" customWidth="1"/>
    <col min="12546" max="12546" width="16.28515625" style="2" customWidth="1"/>
    <col min="12547" max="12547" width="19.7109375" style="2" customWidth="1"/>
    <col min="12548" max="12548" width="14.28515625" style="2" customWidth="1"/>
    <col min="12549" max="12549" width="15.7109375" style="2" customWidth="1"/>
    <col min="12550" max="12550" width="20" style="2" bestFit="1" customWidth="1"/>
    <col min="12551" max="12551" width="13" style="2" bestFit="1" customWidth="1"/>
    <col min="12552" max="12800" width="9.140625" style="2"/>
    <col min="12801" max="12801" width="26" style="2" customWidth="1"/>
    <col min="12802" max="12802" width="16.28515625" style="2" customWidth="1"/>
    <col min="12803" max="12803" width="19.7109375" style="2" customWidth="1"/>
    <col min="12804" max="12804" width="14.28515625" style="2" customWidth="1"/>
    <col min="12805" max="12805" width="15.7109375" style="2" customWidth="1"/>
    <col min="12806" max="12806" width="20" style="2" bestFit="1" customWidth="1"/>
    <col min="12807" max="12807" width="13" style="2" bestFit="1" customWidth="1"/>
    <col min="12808" max="13056" width="9.140625" style="2"/>
    <col min="13057" max="13057" width="26" style="2" customWidth="1"/>
    <col min="13058" max="13058" width="16.28515625" style="2" customWidth="1"/>
    <col min="13059" max="13059" width="19.7109375" style="2" customWidth="1"/>
    <col min="13060" max="13060" width="14.28515625" style="2" customWidth="1"/>
    <col min="13061" max="13061" width="15.7109375" style="2" customWidth="1"/>
    <col min="13062" max="13062" width="20" style="2" bestFit="1" customWidth="1"/>
    <col min="13063" max="13063" width="13" style="2" bestFit="1" customWidth="1"/>
    <col min="13064" max="13312" width="9.140625" style="2"/>
    <col min="13313" max="13313" width="26" style="2" customWidth="1"/>
    <col min="13314" max="13314" width="16.28515625" style="2" customWidth="1"/>
    <col min="13315" max="13315" width="19.7109375" style="2" customWidth="1"/>
    <col min="13316" max="13316" width="14.28515625" style="2" customWidth="1"/>
    <col min="13317" max="13317" width="15.7109375" style="2" customWidth="1"/>
    <col min="13318" max="13318" width="20" style="2" bestFit="1" customWidth="1"/>
    <col min="13319" max="13319" width="13" style="2" bestFit="1" customWidth="1"/>
    <col min="13320" max="13568" width="9.140625" style="2"/>
    <col min="13569" max="13569" width="26" style="2" customWidth="1"/>
    <col min="13570" max="13570" width="16.28515625" style="2" customWidth="1"/>
    <col min="13571" max="13571" width="19.7109375" style="2" customWidth="1"/>
    <col min="13572" max="13572" width="14.28515625" style="2" customWidth="1"/>
    <col min="13573" max="13573" width="15.7109375" style="2" customWidth="1"/>
    <col min="13574" max="13574" width="20" style="2" bestFit="1" customWidth="1"/>
    <col min="13575" max="13575" width="13" style="2" bestFit="1" customWidth="1"/>
    <col min="13576" max="13824" width="9.140625" style="2"/>
    <col min="13825" max="13825" width="26" style="2" customWidth="1"/>
    <col min="13826" max="13826" width="16.28515625" style="2" customWidth="1"/>
    <col min="13827" max="13827" width="19.7109375" style="2" customWidth="1"/>
    <col min="13828" max="13828" width="14.28515625" style="2" customWidth="1"/>
    <col min="13829" max="13829" width="15.7109375" style="2" customWidth="1"/>
    <col min="13830" max="13830" width="20" style="2" bestFit="1" customWidth="1"/>
    <col min="13831" max="13831" width="13" style="2" bestFit="1" customWidth="1"/>
    <col min="13832" max="14080" width="9.140625" style="2"/>
    <col min="14081" max="14081" width="26" style="2" customWidth="1"/>
    <col min="14082" max="14082" width="16.28515625" style="2" customWidth="1"/>
    <col min="14083" max="14083" width="19.7109375" style="2" customWidth="1"/>
    <col min="14084" max="14084" width="14.28515625" style="2" customWidth="1"/>
    <col min="14085" max="14085" width="15.7109375" style="2" customWidth="1"/>
    <col min="14086" max="14086" width="20" style="2" bestFit="1" customWidth="1"/>
    <col min="14087" max="14087" width="13" style="2" bestFit="1" customWidth="1"/>
    <col min="14088" max="14336" width="9.140625" style="2"/>
    <col min="14337" max="14337" width="26" style="2" customWidth="1"/>
    <col min="14338" max="14338" width="16.28515625" style="2" customWidth="1"/>
    <col min="14339" max="14339" width="19.7109375" style="2" customWidth="1"/>
    <col min="14340" max="14340" width="14.28515625" style="2" customWidth="1"/>
    <col min="14341" max="14341" width="15.7109375" style="2" customWidth="1"/>
    <col min="14342" max="14342" width="20" style="2" bestFit="1" customWidth="1"/>
    <col min="14343" max="14343" width="13" style="2" bestFit="1" customWidth="1"/>
    <col min="14344" max="14592" width="9.140625" style="2"/>
    <col min="14593" max="14593" width="26" style="2" customWidth="1"/>
    <col min="14594" max="14594" width="16.28515625" style="2" customWidth="1"/>
    <col min="14595" max="14595" width="19.7109375" style="2" customWidth="1"/>
    <col min="14596" max="14596" width="14.28515625" style="2" customWidth="1"/>
    <col min="14597" max="14597" width="15.7109375" style="2" customWidth="1"/>
    <col min="14598" max="14598" width="20" style="2" bestFit="1" customWidth="1"/>
    <col min="14599" max="14599" width="13" style="2" bestFit="1" customWidth="1"/>
    <col min="14600" max="14848" width="9.140625" style="2"/>
    <col min="14849" max="14849" width="26" style="2" customWidth="1"/>
    <col min="14850" max="14850" width="16.28515625" style="2" customWidth="1"/>
    <col min="14851" max="14851" width="19.7109375" style="2" customWidth="1"/>
    <col min="14852" max="14852" width="14.28515625" style="2" customWidth="1"/>
    <col min="14853" max="14853" width="15.7109375" style="2" customWidth="1"/>
    <col min="14854" max="14854" width="20" style="2" bestFit="1" customWidth="1"/>
    <col min="14855" max="14855" width="13" style="2" bestFit="1" customWidth="1"/>
    <col min="14856" max="15104" width="9.140625" style="2"/>
    <col min="15105" max="15105" width="26" style="2" customWidth="1"/>
    <col min="15106" max="15106" width="16.28515625" style="2" customWidth="1"/>
    <col min="15107" max="15107" width="19.7109375" style="2" customWidth="1"/>
    <col min="15108" max="15108" width="14.28515625" style="2" customWidth="1"/>
    <col min="15109" max="15109" width="15.7109375" style="2" customWidth="1"/>
    <col min="15110" max="15110" width="20" style="2" bestFit="1" customWidth="1"/>
    <col min="15111" max="15111" width="13" style="2" bestFit="1" customWidth="1"/>
    <col min="15112" max="15360" width="9.140625" style="2"/>
    <col min="15361" max="15361" width="26" style="2" customWidth="1"/>
    <col min="15362" max="15362" width="16.28515625" style="2" customWidth="1"/>
    <col min="15363" max="15363" width="19.7109375" style="2" customWidth="1"/>
    <col min="15364" max="15364" width="14.28515625" style="2" customWidth="1"/>
    <col min="15365" max="15365" width="15.7109375" style="2" customWidth="1"/>
    <col min="15366" max="15366" width="20" style="2" bestFit="1" customWidth="1"/>
    <col min="15367" max="15367" width="13" style="2" bestFit="1" customWidth="1"/>
    <col min="15368" max="15616" width="9.140625" style="2"/>
    <col min="15617" max="15617" width="26" style="2" customWidth="1"/>
    <col min="15618" max="15618" width="16.28515625" style="2" customWidth="1"/>
    <col min="15619" max="15619" width="19.7109375" style="2" customWidth="1"/>
    <col min="15620" max="15620" width="14.28515625" style="2" customWidth="1"/>
    <col min="15621" max="15621" width="15.7109375" style="2" customWidth="1"/>
    <col min="15622" max="15622" width="20" style="2" bestFit="1" customWidth="1"/>
    <col min="15623" max="15623" width="13" style="2" bestFit="1" customWidth="1"/>
    <col min="15624" max="15872" width="9.140625" style="2"/>
    <col min="15873" max="15873" width="26" style="2" customWidth="1"/>
    <col min="15874" max="15874" width="16.28515625" style="2" customWidth="1"/>
    <col min="15875" max="15875" width="19.7109375" style="2" customWidth="1"/>
    <col min="15876" max="15876" width="14.28515625" style="2" customWidth="1"/>
    <col min="15877" max="15877" width="15.7109375" style="2" customWidth="1"/>
    <col min="15878" max="15878" width="20" style="2" bestFit="1" customWidth="1"/>
    <col min="15879" max="15879" width="13" style="2" bestFit="1" customWidth="1"/>
    <col min="15880" max="16128" width="9.140625" style="2"/>
    <col min="16129" max="16129" width="26" style="2" customWidth="1"/>
    <col min="16130" max="16130" width="16.28515625" style="2" customWidth="1"/>
    <col min="16131" max="16131" width="19.7109375" style="2" customWidth="1"/>
    <col min="16132" max="16132" width="14.28515625" style="2" customWidth="1"/>
    <col min="16133" max="16133" width="15.7109375" style="2" customWidth="1"/>
    <col min="16134" max="16134" width="20" style="2" bestFit="1" customWidth="1"/>
    <col min="16135" max="16135" width="13" style="2" bestFit="1" customWidth="1"/>
    <col min="16136" max="16384" width="9.140625" style="2"/>
  </cols>
  <sheetData>
    <row r="1" spans="5:8" x14ac:dyDescent="0.25">
      <c r="E1" s="3"/>
      <c r="G1" s="2" t="s">
        <v>16</v>
      </c>
    </row>
    <row r="2" spans="5:8" x14ac:dyDescent="0.25">
      <c r="G2" s="2" t="s">
        <v>17</v>
      </c>
      <c r="H2" s="4">
        <f>Лист1!P12</f>
        <v>19400</v>
      </c>
    </row>
    <row r="3" spans="5:8" x14ac:dyDescent="0.25">
      <c r="E3" s="3"/>
      <c r="G3" s="2">
        <f>IF(LEN(G7)&gt;9,VALUE(MID(G7,LEN(G7)-9,1)),0)</f>
        <v>0</v>
      </c>
      <c r="H3" s="2" t="str">
        <f>IF(G3=0,"",CHOOSE(G3,"один миллион ","два миллиона ","три миллиона ","четыре миллиона ","пять миллионов ","шесть миллионов ","семь миллионов ","восемь миллионов ","девять миллионов "))</f>
        <v/>
      </c>
    </row>
    <row r="4" spans="5:8" x14ac:dyDescent="0.25">
      <c r="G4" s="2">
        <f>IF(LEN(G7)&gt;8,VALUE(MID(G7,LEN(G7)-8,1)),0)</f>
        <v>0</v>
      </c>
      <c r="H4" s="2" t="str">
        <f>IF(G4=0,"",CHOOSE(G4,"сто ","двести ","триста ","четыреста ","пятьсот ","шестьсот ","семьсот ","восемьсот ","девятьсот "))</f>
        <v/>
      </c>
    </row>
    <row r="5" spans="5:8" x14ac:dyDescent="0.25">
      <c r="E5" s="3"/>
      <c r="G5" s="2">
        <f>IF(LEN(G7)&gt;7,VALUE(MID(G7,LEN(G7)-7,1)),0)</f>
        <v>1</v>
      </c>
      <c r="H5" s="2" t="str">
        <f>IF(AND(G5=1,G6=0),"десять ",IF(G5=0,"",CHOOSE(G5,CHOOSE(G6,"одиннадцать ","двенадцать ","тринадцать ","четырнадцать ","пятнадцать ","шестнадцать ","семнадцать ","восемнадцать ","девятнадцать "),"двадцать ","тридцать ","сорок ","пятьдесят ","шестьдесят ","семьдесят ","восемьдесят ","девяносто ")))</f>
        <v xml:space="preserve">девятнадцать </v>
      </c>
    </row>
    <row r="6" spans="5:8" x14ac:dyDescent="0.25">
      <c r="G6" s="2">
        <f>IF(LEN(G7)&gt;6,VALUE(MID(G7,LEN(G7)-6,1)),0)</f>
        <v>9</v>
      </c>
      <c r="H6" s="2" t="str">
        <f>IF(OR(G5=1,G6=0),"",CHOOSE(G6,"одна ","две ","три ","четыре ","пять ","шесть ","семь ","восемь ","девять "))</f>
        <v/>
      </c>
    </row>
    <row r="7" spans="5:8" x14ac:dyDescent="0.25">
      <c r="E7" s="3"/>
      <c r="G7" s="2" t="str">
        <f>FIXED(H2,2,1)</f>
        <v>19400,00</v>
      </c>
      <c r="H7" s="2" t="str">
        <f>IF(SUM(G3:G6)=0,"",CHOOSE(IF(AND(G5&lt;&gt;1,G6=1),1,IF(AND(G5&lt;&gt;1,G6&gt;1,G6&lt;5),2,3)),"тысяча ","тысячи ","тысяч "))</f>
        <v xml:space="preserve">тысяч </v>
      </c>
    </row>
    <row r="8" spans="5:8" ht="18" customHeight="1" x14ac:dyDescent="0.25">
      <c r="G8" s="2">
        <f>IF(LEN(G7)&gt;5,VALUE(MID(G7,LEN(G7)-5,1)),0)</f>
        <v>4</v>
      </c>
      <c r="H8" s="2" t="str">
        <f>IF(G8=0,"",CHOOSE(G8,"сто ","двести ","триста ","четыреста ","пятьсот ","шестьсот ","семьсот ","восемьсот ","девятьсот "))</f>
        <v xml:space="preserve">четыреста </v>
      </c>
    </row>
    <row r="9" spans="5:8" x14ac:dyDescent="0.25">
      <c r="E9" s="3"/>
      <c r="G9" s="2">
        <f>IF(LEN(G7)&gt;4,VALUE(MID(G7,LEN(G7)-4,1)),0)</f>
        <v>0</v>
      </c>
      <c r="H9" s="2" t="str">
        <f>IF(AND(G9=1,G10=0),"десять ",IF(G9=0,"",CHOOSE(G9,CHOOSE(G10,"одиннадцать ","двенадцать ","тринадцать ","четырнадцать ","пятнадцать ","шестнадцать ","семнадцать ","восемнадцать ","девятнадцать "),"двадцать ","тридцать ","сорок ","пятьдесят ","шестьдесят ","семьдесят ","восемьдесят ","девяносто ")))</f>
        <v/>
      </c>
    </row>
    <row r="10" spans="5:8" ht="18" customHeight="1" x14ac:dyDescent="0.25">
      <c r="G10" s="2">
        <f>IF(LEN(G7)&gt;3,VALUE(MID(G7,LEN(G7)-3,1)),0)</f>
        <v>0</v>
      </c>
      <c r="H10" s="2" t="str">
        <f>IF(OR(G9=1,G10=0),"",CHOOSE(G10,"один ","два ","три ","четыре ","пять ","шесть ","семь ","восемь ","девять "))</f>
        <v/>
      </c>
    </row>
    <row r="11" spans="5:8" x14ac:dyDescent="0.25">
      <c r="G11" s="2" t="str">
        <f>IF(LEN(G7)&gt;10,"ошибка: превышение разрядности числа!",H3&amp;H4&amp;H5&amp;H6&amp;H7&amp;H8&amp;H9&amp;H10&amp;H11&amp;H12&amp;H13)</f>
        <v>девятнадцать тысяч четыреста рублей 00 копеек</v>
      </c>
      <c r="H11" s="2" t="str">
        <f>IF(SUM(G3:G6,G8:G10)=0,"ноль рублей ",CHOOSE(IF(AND(G9&lt;&gt;1,G10=1),1,IF(AND(G9&lt;&gt;1,G10&gt;1,G10&lt;5),2,3)),"рубль ","рубля ","рублей "))</f>
        <v xml:space="preserve">рублей </v>
      </c>
    </row>
    <row r="12" spans="5:8" x14ac:dyDescent="0.25">
      <c r="G12" s="2">
        <f>IF(LEN(G7)&gt;1,VALUE(MID(G7,LEN(G7)-1,1)),0)</f>
        <v>0</v>
      </c>
      <c r="H12" s="2" t="str">
        <f>CONCATENATE(G12,G13," ")</f>
        <v xml:space="preserve">00 </v>
      </c>
    </row>
    <row r="13" spans="5:8" x14ac:dyDescent="0.25">
      <c r="G13" s="2">
        <f>VALUE(RIGHT(G7,1))</f>
        <v>0</v>
      </c>
      <c r="H13" s="2" t="str">
        <f>CHOOSE(IF(AND(G12&lt;&gt;1,G13=1),1,IF(AND(G12&lt;&gt;1,G13&gt;1,G13&lt;5),2,3)),"копейка","копейки","копеек")</f>
        <v>копеек</v>
      </c>
    </row>
    <row r="14" spans="5:8" x14ac:dyDescent="0.25">
      <c r="G14" s="2" t="s">
        <v>18</v>
      </c>
      <c r="H14" s="2" t="str">
        <f>REPLACE(G11,1,1,UPPER(LEFT(G11,1)))</f>
        <v>Девятнадцать тысяч четыреста рублей 00 копеек</v>
      </c>
    </row>
    <row r="15" spans="5:8" x14ac:dyDescent="0.25">
      <c r="G15" s="2" t="str">
        <f>IF(LEN(G7)&gt;10,"ошибка: превышение разрядности числа!",H3&amp;H4&amp;H5&amp;H6&amp;H7&amp;H8&amp;H9&amp;H10)</f>
        <v xml:space="preserve">девятнадцать тысяч четыреста </v>
      </c>
      <c r="H15" s="2" t="str">
        <f>REPLACE(G15,1,1,UPPER(LEFT(G15,1)))</f>
        <v xml:space="preserve">Девятнадцать тысяч четыреста </v>
      </c>
    </row>
    <row r="16" spans="5:8" ht="21" customHeight="1" x14ac:dyDescent="0.25"/>
    <row r="18" spans="7:7" x14ac:dyDescent="0.25">
      <c r="G18" s="4"/>
    </row>
    <row r="20" spans="7:7" x14ac:dyDescent="0.25">
      <c r="G20" s="2" t="str">
        <f>H14</f>
        <v>Девятнадцать тысяч четыреста рублей 00 копеек</v>
      </c>
    </row>
  </sheetData>
  <pageMargins left="0.78740157480314965" right="0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Лист1 (2)</vt:lpstr>
      <vt:lpstr>Лист1!Область_печати</vt:lpstr>
      <vt:lpstr>'Лист1 (2)'!Область_печати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2026-04-08T08:07:00Z</cp:lastPrinted>
  <dcterms:created xsi:type="dcterms:W3CDTF">2021-01-20T06:49:24Z</dcterms:created>
  <dcterms:modified xsi:type="dcterms:W3CDTF">2026-04-08T08:25:32Z</dcterms:modified>
</cp:coreProperties>
</file>