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ЛАГЕРЬ\канцелярские_бумага цветная\"/>
    </mc:Choice>
  </mc:AlternateContent>
  <bookViews>
    <workbookView xWindow="0" yWindow="0" windowWidth="28650" windowHeight="11760" tabRatio="627"/>
  </bookViews>
  <sheets>
    <sheet name="Расчет по КП" sheetId="10" r:id="rId1"/>
    <sheet name="Расчет НМЦК, Реестр+100-р" sheetId="11" r:id="rId2"/>
  </sheets>
  <definedNames>
    <definedName name="_xlnm._FilterDatabase" localSheetId="1" hidden="1">'Расчет НМЦК, Реестр+100-р'!$A$8:$Q$9</definedName>
    <definedName name="_xlnm._FilterDatabase" localSheetId="0" hidden="1">'Расчет по КП'!#REF!</definedName>
    <definedName name="_xlnm.Print_Area" localSheetId="1">'Расчет НМЦК, Реестр+100-р'!$A$1:$W$38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0" l="1"/>
  <c r="L10" i="10"/>
  <c r="L11" i="10"/>
  <c r="F9" i="10"/>
  <c r="I9" i="10" s="1"/>
  <c r="F10" i="10"/>
  <c r="I10" i="10" s="1"/>
  <c r="F11" i="10"/>
  <c r="I11" i="10"/>
  <c r="F8" i="10"/>
  <c r="I8" i="10" s="1"/>
  <c r="L8" i="10" s="1"/>
  <c r="L13" i="10" l="1"/>
  <c r="O7" i="10"/>
  <c r="O8" i="10"/>
  <c r="O9" i="10"/>
  <c r="O10" i="10"/>
  <c r="O11" i="10"/>
  <c r="O6" i="10"/>
  <c r="Q31" i="11"/>
  <c r="P31" i="11"/>
  <c r="O31" i="11"/>
  <c r="M31" i="11"/>
  <c r="J31" i="11"/>
  <c r="P27" i="11" l="1"/>
  <c r="P29" i="11"/>
  <c r="Q29" i="11" s="1"/>
  <c r="P30" i="11"/>
  <c r="Q30" i="11" s="1"/>
  <c r="N29" i="11"/>
  <c r="N30" i="11"/>
  <c r="J29" i="11"/>
  <c r="M29" i="11" s="1"/>
  <c r="J30" i="11"/>
  <c r="M30" i="11" s="1"/>
  <c r="P12" i="11"/>
  <c r="P10" i="11"/>
  <c r="P11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8" i="11"/>
  <c r="O29" i="11" l="1"/>
  <c r="O30" i="11"/>
  <c r="Q11" i="11"/>
  <c r="Q12" i="11"/>
  <c r="Q13" i="11"/>
  <c r="Q21" i="11"/>
  <c r="Q23" i="11"/>
  <c r="Q25" i="11"/>
  <c r="Q27" i="11"/>
  <c r="Q28" i="11"/>
  <c r="P9" i="11"/>
  <c r="Q9" i="11" s="1"/>
  <c r="J23" i="11"/>
  <c r="M23" i="11" s="1"/>
  <c r="N23" i="11"/>
  <c r="J24" i="11"/>
  <c r="M24" i="11" s="1"/>
  <c r="N24" i="11"/>
  <c r="Q24" i="11"/>
  <c r="J25" i="11"/>
  <c r="M25" i="11" s="1"/>
  <c r="N25" i="11"/>
  <c r="J26" i="11"/>
  <c r="M26" i="11" s="1"/>
  <c r="N26" i="11"/>
  <c r="Q26" i="11"/>
  <c r="J27" i="11"/>
  <c r="M27" i="11" s="1"/>
  <c r="N27" i="11"/>
  <c r="J28" i="11"/>
  <c r="M28" i="11" s="1"/>
  <c r="N28" i="11"/>
  <c r="J9" i="11"/>
  <c r="M9" i="11" s="1"/>
  <c r="N9" i="11"/>
  <c r="J10" i="11"/>
  <c r="M10" i="11" s="1"/>
  <c r="N10" i="11"/>
  <c r="Q10" i="11"/>
  <c r="J11" i="11"/>
  <c r="M11" i="11" s="1"/>
  <c r="N11" i="11"/>
  <c r="J12" i="11"/>
  <c r="M12" i="11" s="1"/>
  <c r="N12" i="11"/>
  <c r="J13" i="11"/>
  <c r="M13" i="11" s="1"/>
  <c r="N13" i="11"/>
  <c r="J14" i="11"/>
  <c r="M14" i="11" s="1"/>
  <c r="N14" i="11"/>
  <c r="Q14" i="11"/>
  <c r="J15" i="11"/>
  <c r="M15" i="11" s="1"/>
  <c r="N15" i="11"/>
  <c r="Q15" i="11"/>
  <c r="J16" i="11"/>
  <c r="M16" i="11" s="1"/>
  <c r="N16" i="11"/>
  <c r="Q16" i="11"/>
  <c r="J17" i="11"/>
  <c r="M17" i="11" s="1"/>
  <c r="N17" i="11"/>
  <c r="Q17" i="11"/>
  <c r="J18" i="11"/>
  <c r="M18" i="11" s="1"/>
  <c r="N18" i="11"/>
  <c r="Q18" i="11"/>
  <c r="J19" i="11"/>
  <c r="M19" i="11" s="1"/>
  <c r="N19" i="11"/>
  <c r="Q19" i="11"/>
  <c r="J20" i="11"/>
  <c r="M20" i="11" s="1"/>
  <c r="N20" i="11"/>
  <c r="Q20" i="11"/>
  <c r="J21" i="11"/>
  <c r="M21" i="11" s="1"/>
  <c r="N21" i="11"/>
  <c r="J22" i="11"/>
  <c r="M22" i="11" s="1"/>
  <c r="N22" i="11"/>
  <c r="Q22" i="11"/>
  <c r="Q33" i="11" l="1"/>
  <c r="Q34" i="11" s="1"/>
  <c r="O24" i="11"/>
  <c r="O25" i="11"/>
  <c r="O28" i="11"/>
  <c r="O26" i="11"/>
  <c r="O27" i="11"/>
  <c r="O23" i="11"/>
  <c r="O14" i="11"/>
  <c r="O11" i="11"/>
  <c r="O15" i="11"/>
  <c r="O20" i="11"/>
  <c r="O22" i="11"/>
  <c r="O19" i="11"/>
  <c r="O13" i="11"/>
  <c r="O16" i="11"/>
  <c r="O10" i="11"/>
  <c r="O21" i="11"/>
  <c r="O18" i="11"/>
  <c r="S32" i="11"/>
  <c r="O12" i="11"/>
  <c r="O9" i="11"/>
  <c r="O17" i="11"/>
  <c r="J11" i="10" l="1"/>
  <c r="J10" i="10"/>
  <c r="J9" i="10"/>
  <c r="J8" i="10"/>
  <c r="K10" i="10" l="1"/>
  <c r="K8" i="10"/>
  <c r="K9" i="10"/>
  <c r="K11" i="10"/>
</calcChain>
</file>

<file path=xl/comments1.xml><?xml version="1.0" encoding="utf-8"?>
<comments xmlns="http://schemas.openxmlformats.org/spreadsheetml/2006/main">
  <authors>
    <author>Admin</author>
  </authors>
  <commentList>
    <comment ref="S32" authorId="0" shape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может ошибаться
</t>
        </r>
      </text>
    </comment>
  </commentList>
</comments>
</file>

<file path=xl/sharedStrings.xml><?xml version="1.0" encoding="utf-8"?>
<sst xmlns="http://schemas.openxmlformats.org/spreadsheetml/2006/main" count="67" uniqueCount="56">
  <si>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</si>
  <si>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</si>
  <si>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</si>
  <si>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</si>
  <si>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</si>
  <si>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</si>
  <si>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</si>
  <si>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</si>
  <si>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</si>
  <si>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</si>
  <si>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</si>
  <si>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</si>
  <si>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</si>
  <si>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</si>
  <si>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</si>
  <si>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</si>
  <si>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</si>
  <si>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на поставку канцелярских товаров</t>
  </si>
  <si>
    <t>ОКПД 2</t>
  </si>
  <si>
    <t>Запреты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</si>
  <si>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</si>
  <si>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</si>
  <si>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</si>
  <si>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НМЦК рассчитана по наименьшей цене  и составяет </t>
  </si>
  <si>
    <t>Начальная (максимальная) цена контракта (НМЦК)</t>
  </si>
  <si>
    <t>НДС-20%</t>
  </si>
  <si>
    <t>ЦК</t>
  </si>
  <si>
    <t>15=14*9</t>
  </si>
  <si>
    <t>11=            /n</t>
  </si>
  <si>
    <t>10 = кол-во ИЦИ</t>
  </si>
  <si>
    <t>8=3+4+5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</si>
  <si>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</si>
  <si>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ИЦИ №5</t>
  </si>
  <si>
    <t>ИЦИ №4</t>
  </si>
  <si>
    <t xml:space="preserve">НМЦК, руб. </t>
  </si>
  <si>
    <t>Цена единицы продукции, принятая для расчета НМЦК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</si>
  <si>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</si>
  <si>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v - кол-во (объем) закупаемого товара (работы, услуги), ед.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</si>
  <si>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</si>
  <si>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Средняя цена из Реестра товаров**, включая НДС, руб. 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</si>
  <si>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</si>
  <si>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</si>
  <si>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Обоснование и расчет НМЦК</t>
  </si>
  <si>
    <t>в т.ч. по ставке 10%</t>
  </si>
  <si>
    <t>в т.ч. по ставке 20%</t>
  </si>
  <si>
    <t>25.99.23.000</t>
  </si>
  <si>
    <t>32.99.16.140</t>
  </si>
  <si>
    <t>22.29.26.190</t>
  </si>
  <si>
    <t>20.52.10.190</t>
  </si>
  <si>
    <t>17.23.13.140</t>
  </si>
  <si>
    <t xml:space="preserve">Государственное бюджетное общеобразовательное учреждение средняя общеобразовательная школа № 416 Петродворцового paйона Санкт-Петербурга «Школа развития личности имени Веры Васильевны Павловой» </t>
  </si>
  <si>
    <t>Экономист _____________ Игумнова Т.И.</t>
  </si>
  <si>
    <t>Бумага для оригами и аппликаций 21×21 см, 100 листов, 10 цветов, ОСТРОВ СОКРОВИЩ, 111947 или аналог</t>
  </si>
  <si>
    <r>
      <t>Бумага цветная CLAIREFONTAINE, А4, 80 г/м</t>
    </r>
    <r>
      <rPr>
        <sz val="7.5"/>
        <color rgb="FF111111"/>
        <rFont val="Arial"/>
        <family val="2"/>
        <charset val="204"/>
      </rPr>
      <t>2</t>
    </r>
    <r>
      <rPr>
        <sz val="9"/>
        <color rgb="FF111111"/>
        <rFont val="Arial"/>
        <family val="2"/>
        <charset val="204"/>
      </rPr>
      <t>, 500 л. (5 цветов x 100 л.), микс интенсив, Франция, 1704SC или аналог</t>
    </r>
  </si>
  <si>
    <t>Пластилин лёгкий воздушный застывающий 48 штук (36 цветов + 12 базовых), 410 г, 3 стека, ПИФАГОР, 107043 или аналог</t>
  </si>
  <si>
    <t>Доска для лепки А4, 280×200 мм, ПИФАГОР, белая, 227396 или аналог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</si>
</sst>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%"/>
  </numFmts>
  <fonts count="3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rgb="FF111111"/>
      <name val="Arial"/>
      <family val="2"/>
      <charset val="204"/>
    </font>
    <font>
      <sz val="7.5"/>
      <color rgb="FF11111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5" fillId="0" borderId="9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 applyNumberFormat="0" applyFill="0" applyBorder="0" applyAlignment="0" applyProtection="0"/>
  </cellStyleXfs>
  <cellXfs count="111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0" fillId="0" borderId="0" xfId="0" applyNumberFormat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4" fontId="0" fillId="0" borderId="0" xfId="3" applyNumberFormat="1" applyFont="1" applyAlignment="1">
      <alignment horizontal="center"/>
    </xf>
    <xf numFmtId="4" fontId="19" fillId="0" borderId="1" xfId="0" applyNumberFormat="1" applyFont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4" fontId="8" fillId="2" borderId="0" xfId="0" applyNumberFormat="1" applyFont="1" applyFill="1" applyAlignment="1">
      <alignment horizontal="center" vertical="center" wrapText="1"/>
    </xf>
    <xf numFmtId="4" fontId="10" fillId="0" borderId="0" xfId="4" applyNumberFormat="1" applyFont="1" applyAlignment="1">
      <alignment horizontal="center" vertical="center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21" fillId="0" borderId="0" xfId="0" applyFont="1" applyAlignment="1">
      <alignment vertical="top"/>
    </xf>
    <xf numFmtId="10" fontId="0" fillId="0" borderId="0" xfId="0" applyNumberFormat="1" applyAlignment="1">
      <alignment vertical="top"/>
    </xf>
    <xf numFmtId="10" fontId="0" fillId="0" borderId="0" xfId="0" applyNumberFormat="1" applyAlignment="1">
      <alignment horizontal="center" vertical="center"/>
    </xf>
    <xf numFmtId="4" fontId="18" fillId="0" borderId="0" xfId="0" applyNumberFormat="1" applyFont="1" applyAlignment="1">
      <alignment vertical="top"/>
    </xf>
    <xf numFmtId="165" fontId="14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4" fontId="12" fillId="3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0" fillId="0" borderId="0" xfId="0" applyNumberFormat="1" applyAlignment="1">
      <alignment vertical="top" wrapText="1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2" fillId="0" borderId="1" xfId="12" applyFont="1" applyBorder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right" vertical="top" wrapText="1"/>
    </xf>
    <xf numFmtId="1" fontId="27" fillId="0" borderId="0" xfId="0" applyNumberFormat="1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justify" vertical="top" wrapText="1"/>
    </xf>
    <xf numFmtId="0" fontId="21" fillId="0" borderId="0" xfId="0" applyFont="1" applyAlignment="1">
      <alignment horizontal="center" vertical="top"/>
    </xf>
    <xf numFmtId="4" fontId="24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1" fillId="0" borderId="7" xfId="0" applyNumberFormat="1" applyFont="1" applyBorder="1" applyAlignment="1">
      <alignment horizontal="right" vertical="center" wrapText="1"/>
    </xf>
    <xf numFmtId="4" fontId="11" fillId="0" borderId="4" xfId="0" applyNumberFormat="1" applyFont="1" applyBorder="1" applyAlignment="1">
      <alignment horizontal="righ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49" fontId="22" fillId="0" borderId="0" xfId="0" applyNumberFormat="1" applyFont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 vertical="center" wrapText="1"/>
    </xf>
    <xf numFmtId="4" fontId="24" fillId="0" borderId="4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</cellXfs>
  <cellStyles count="13">
    <cellStyle name="xl28" xfId="1"/>
    <cellStyle name="Гиперссылка" xfId="12" builtinId="8"/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4 2" xfId="7"/>
    <cellStyle name="Обычный 5" xfId="8"/>
    <cellStyle name="Обычный 7" xfId="9"/>
    <cellStyle name="Обычный 8" xfId="10"/>
    <cellStyle name="Обычный 9" xfId="1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9C9A9168-89E1-4AC0-9F32-8F7FFACD6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3838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="" xmlns:a16="http://schemas.microsoft.com/office/drawing/2014/main" id="{912DADF2-87BE-4A40-B7DB-E7A153E27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67875" y="3648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6</xdr:row>
      <xdr:rowOff>447675</xdr:rowOff>
    </xdr:from>
    <xdr:to>
      <xdr:col>9</xdr:col>
      <xdr:colOff>866775</xdr:colOff>
      <xdr:row>6</xdr:row>
      <xdr:rowOff>819150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FCE641F-55D8-4494-8DC6-A886E504A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98145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6ECE78A5-5208-4F8E-BAAC-DEF80DD22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191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6</xdr:row>
      <xdr:rowOff>333375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DDA15D77-69EE-458E-B509-21F5310D3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648825" y="2895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219075</xdr:colOff>
      <xdr:row>2</xdr:row>
      <xdr:rowOff>0</xdr:rowOff>
    </xdr:from>
    <xdr:ext cx="266700" cy="0"/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BFF4173D-5EDE-46DD-A855-42EDFF001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381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114300</xdr:colOff>
      <xdr:row>6</xdr:row>
      <xdr:rowOff>295275</xdr:rowOff>
    </xdr:from>
    <xdr:ext cx="447675" cy="0"/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E40D2807-0ACD-4215-AE25-FB3BAEA4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13335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28575</xdr:colOff>
      <xdr:row>6</xdr:row>
      <xdr:rowOff>419100</xdr:rowOff>
    </xdr:from>
    <xdr:ext cx="561975" cy="0"/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BABD2008-B8F4-4624-BD90-39DFCEB17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1333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6</xdr:row>
      <xdr:rowOff>638175</xdr:rowOff>
    </xdr:from>
    <xdr:ext cx="638175" cy="0"/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B316F54-0C0E-4756-84DC-5E4C9F3C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335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1D30248B-74B0-405D-8B98-3968BD6C6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581A64B7-FCAB-4781-ADB5-BFDFF0E5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85725</xdr:colOff>
      <xdr:row>6</xdr:row>
      <xdr:rowOff>285750</xdr:rowOff>
    </xdr:from>
    <xdr:ext cx="523875" cy="323850"/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5DABE090-36E5-4320-97C4-69F17DA5C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72125" y="13335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19050</xdr:colOff>
      <xdr:row>6</xdr:row>
      <xdr:rowOff>600075</xdr:rowOff>
    </xdr:from>
    <xdr:ext cx="838200" cy="361950"/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7516A778-062B-4A2E-B0AD-924893E8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3335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72390</xdr:colOff>
      <xdr:row>6</xdr:row>
      <xdr:rowOff>912495</xdr:rowOff>
    </xdr:from>
    <xdr:ext cx="638175" cy="266700"/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ACB33DAE-1153-49D7-B96D-A3CE0253E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6790" y="133159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304800</xdr:colOff>
      <xdr:row>7</xdr:row>
      <xdr:rowOff>9525</xdr:rowOff>
    </xdr:from>
    <xdr:ext cx="266700" cy="200025"/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52C2A576-B4BB-4434-860F-52AD25762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20000" y="13430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1009650</xdr:colOff>
      <xdr:row>5</xdr:row>
      <xdr:rowOff>28575</xdr:rowOff>
    </xdr:from>
    <xdr:ext cx="11766" cy="161925"/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85CE31FB-12DB-4A79-9FDD-B5CE2183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8107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147918</xdr:colOff>
      <xdr:row>4</xdr:row>
      <xdr:rowOff>303680</xdr:rowOff>
    </xdr:from>
    <xdr:ext cx="447675" cy="342899"/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33C3DDD9-8AA5-4987-85A1-9D6378F44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4718" y="95138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219075</xdr:colOff>
      <xdr:row>4</xdr:row>
      <xdr:rowOff>0</xdr:rowOff>
    </xdr:from>
    <xdr:ext cx="266700" cy="0"/>
    <xdr:pic>
      <xdr:nvPicPr>
        <xdr:cNvPr id="14" name="Рисунок 13" descr="C:\Temp\KClipboardExport\l41eo45a.gif">
          <a:extLst>
            <a:ext uri="{FF2B5EF4-FFF2-40B4-BE49-F238E27FC236}">
              <a16:creationId xmlns="" xmlns:a16="http://schemas.microsoft.com/office/drawing/2014/main" id="{CE8658E2-39D5-470D-9216-45109BDE4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76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16"/>
  <sheetViews>
    <sheetView tabSelected="1" zoomScaleNormal="100" workbookViewId="0">
      <selection activeCell="A4" sqref="A4:L4"/>
    </sheetView>
  </sheetViews>
  <sheetFormatPr defaultRowHeight="15" x14ac:dyDescent="0.25"/>
  <cols>
    <col min="1" max="1" width="3.5703125" customWidth="1"/>
    <col min="2" max="2" width="40.5703125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5.85546875" customWidth="1"/>
    <col min="13" max="13" width="0.85546875" hidden="1" customWidth="1"/>
    <col min="14" max="14" width="0.85546875" style="30" hidden="1" customWidth="1"/>
    <col min="15" max="15" width="11.5703125" style="20" hidden="1" customWidth="1"/>
    <col min="16" max="16" width="8" style="20" bestFit="1" customWidth="1"/>
    <col min="17" max="17" width="6.5703125" style="20" bestFit="1" customWidth="1"/>
    <col min="18" max="18" width="5.5703125" style="20" bestFit="1" customWidth="1"/>
    <col min="19" max="19" width="22.5703125" style="20" customWidth="1"/>
    <col min="20" max="20" width="28" style="20" customWidth="1"/>
    <col min="21" max="24" width="9.140625" style="20"/>
  </cols>
  <sheetData>
    <row r="1" spans="1:19" ht="62.25" customHeight="1" x14ac:dyDescent="0.25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9"/>
    </row>
    <row r="2" spans="1:19" ht="29.25" customHeight="1" x14ac:dyDescent="0.25">
      <c r="A2" s="69" t="s">
        <v>50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19"/>
    </row>
    <row r="3" spans="1:19" ht="34.5" customHeight="1" x14ac:dyDescent="0.25">
      <c r="A3" s="73" t="s">
        <v>14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28"/>
    </row>
    <row r="4" spans="1:19" ht="28.5" customHeight="1" x14ac:dyDescent="0.25">
      <c r="A4" s="73" t="s">
        <v>17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31"/>
    </row>
    <row r="5" spans="1:19" ht="87" customHeight="1" x14ac:dyDescent="0.25">
      <c r="A5" s="69" t="s">
        <v>16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31" t="s">
        <v>18</v>
      </c>
      <c r="N5" s="30" t="s">
        <v>19</v>
      </c>
      <c r="P5" s="23"/>
    </row>
    <row r="6" spans="1:19" x14ac:dyDescent="0.25">
      <c r="A6" s="74" t="s">
        <v>0</v>
      </c>
      <c r="B6" s="76" t="s">
        <v>3</v>
      </c>
      <c r="C6" s="78" t="s">
        <v>11</v>
      </c>
      <c r="D6" s="79"/>
      <c r="E6" s="79"/>
      <c r="F6" s="80"/>
      <c r="G6" s="76" t="s">
        <v>13</v>
      </c>
      <c r="H6" s="76" t="s">
        <v>4</v>
      </c>
      <c r="I6" s="82" t="s">
        <v>2</v>
      </c>
      <c r="J6" s="82"/>
      <c r="K6" s="82"/>
      <c r="L6" s="1" t="s">
        <v>7</v>
      </c>
      <c r="M6" s="32" t="s">
        <v>45</v>
      </c>
      <c r="O6" s="21">
        <f>C8*G8</f>
        <v>1168.4100000000001</v>
      </c>
      <c r="P6" s="25"/>
      <c r="Q6" s="22"/>
      <c r="R6" s="22"/>
      <c r="S6" s="21"/>
    </row>
    <row r="7" spans="1:19" ht="76.5" x14ac:dyDescent="0.25">
      <c r="A7" s="75"/>
      <c r="B7" s="77"/>
      <c r="C7" s="13" t="s">
        <v>8</v>
      </c>
      <c r="D7" s="13" t="s">
        <v>9</v>
      </c>
      <c r="E7" s="13" t="s">
        <v>10</v>
      </c>
      <c r="F7" s="2"/>
      <c r="G7" s="81"/>
      <c r="H7" s="81"/>
      <c r="I7" s="7" t="s">
        <v>5</v>
      </c>
      <c r="J7" s="8" t="s">
        <v>1</v>
      </c>
      <c r="K7" s="8" t="s">
        <v>12</v>
      </c>
      <c r="L7" s="3"/>
      <c r="M7" s="32" t="s">
        <v>45</v>
      </c>
      <c r="O7" s="21">
        <f t="shared" ref="O7:O9" si="0">C9*G9</f>
        <v>2444.0700000000002</v>
      </c>
      <c r="P7" s="25"/>
      <c r="Q7" s="22"/>
      <c r="R7" s="22"/>
      <c r="S7" s="21"/>
    </row>
    <row r="8" spans="1:19" ht="51" customHeight="1" x14ac:dyDescent="0.25">
      <c r="A8" s="4">
        <v>1</v>
      </c>
      <c r="B8" s="67" t="s">
        <v>52</v>
      </c>
      <c r="C8" s="66">
        <v>389.47</v>
      </c>
      <c r="D8" s="26">
        <v>229.3</v>
      </c>
      <c r="E8" s="26">
        <v>435</v>
      </c>
      <c r="F8" s="18">
        <f>C8+D8+E8</f>
        <v>1053.77</v>
      </c>
      <c r="G8" s="63">
        <v>3</v>
      </c>
      <c r="H8" s="16">
        <v>3</v>
      </c>
      <c r="I8" s="15">
        <f>F8/3</f>
        <v>351.26</v>
      </c>
      <c r="J8" s="15">
        <f>STDEV(C8:E8)</f>
        <v>108.04</v>
      </c>
      <c r="K8" s="17">
        <f>J8/I8</f>
        <v>0.30759999999999998</v>
      </c>
      <c r="L8" s="18">
        <f>I8*G8</f>
        <v>1053.78</v>
      </c>
      <c r="M8" s="32" t="s">
        <v>46</v>
      </c>
      <c r="O8" s="21">
        <f t="shared" si="0"/>
        <v>897.2</v>
      </c>
      <c r="P8" s="25"/>
      <c r="Q8" s="22"/>
      <c r="R8" s="22"/>
      <c r="S8" s="21"/>
    </row>
    <row r="9" spans="1:19" ht="42.75" x14ac:dyDescent="0.25">
      <c r="A9" s="24">
        <v>2</v>
      </c>
      <c r="B9" s="67" t="s">
        <v>53</v>
      </c>
      <c r="C9" s="66">
        <v>2444.0700000000002</v>
      </c>
      <c r="D9" s="26">
        <v>2206</v>
      </c>
      <c r="E9" s="26">
        <v>2446</v>
      </c>
      <c r="F9" s="18">
        <f t="shared" ref="F9:F11" si="1">C9+D9+E9</f>
        <v>7096.07</v>
      </c>
      <c r="G9" s="63">
        <v>1</v>
      </c>
      <c r="H9" s="16">
        <v>3</v>
      </c>
      <c r="I9" s="15">
        <f t="shared" ref="I9:I11" si="2">F9/3</f>
        <v>2365.36</v>
      </c>
      <c r="J9" s="15">
        <f t="shared" ref="J9:J11" si="3">STDEV(C9:E9)</f>
        <v>138.01</v>
      </c>
      <c r="K9" s="17">
        <f t="shared" ref="K9:K11" si="4">J9/I9</f>
        <v>5.8299999999999998E-2</v>
      </c>
      <c r="L9" s="18">
        <f t="shared" ref="L9:L11" si="5">I9*G9</f>
        <v>2365.36</v>
      </c>
      <c r="M9" s="32" t="s">
        <v>47</v>
      </c>
      <c r="O9" s="21">
        <f t="shared" si="0"/>
        <v>154.19999999999999</v>
      </c>
      <c r="P9" s="25"/>
      <c r="Q9" s="22"/>
      <c r="R9" s="22"/>
      <c r="S9" s="21"/>
    </row>
    <row r="10" spans="1:19" ht="60" x14ac:dyDescent="0.25">
      <c r="A10" s="4">
        <v>3</v>
      </c>
      <c r="B10" s="67" t="s">
        <v>54</v>
      </c>
      <c r="C10" s="66">
        <v>224.3</v>
      </c>
      <c r="D10" s="26">
        <v>230</v>
      </c>
      <c r="E10" s="26">
        <v>224</v>
      </c>
      <c r="F10" s="18">
        <f t="shared" si="1"/>
        <v>678.3</v>
      </c>
      <c r="G10" s="63">
        <v>4</v>
      </c>
      <c r="H10" s="16">
        <v>3</v>
      </c>
      <c r="I10" s="15">
        <f t="shared" si="2"/>
        <v>226.1</v>
      </c>
      <c r="J10" s="15">
        <f t="shared" si="3"/>
        <v>3.38</v>
      </c>
      <c r="K10" s="17">
        <f t="shared" si="4"/>
        <v>1.49E-2</v>
      </c>
      <c r="L10" s="18">
        <f t="shared" si="5"/>
        <v>904.4</v>
      </c>
      <c r="M10" s="32" t="s">
        <v>48</v>
      </c>
      <c r="O10" s="21" t="e">
        <f>#REF!*#REF!</f>
        <v>#REF!</v>
      </c>
      <c r="P10" s="25"/>
      <c r="Q10" s="22"/>
      <c r="R10" s="22"/>
      <c r="S10" s="21"/>
    </row>
    <row r="11" spans="1:19" ht="30" x14ac:dyDescent="0.25">
      <c r="A11" s="4">
        <v>4</v>
      </c>
      <c r="B11" s="67" t="s">
        <v>55</v>
      </c>
      <c r="C11" s="66">
        <v>77.099999999999994</v>
      </c>
      <c r="D11" s="26">
        <v>61</v>
      </c>
      <c r="E11" s="26">
        <v>66</v>
      </c>
      <c r="F11" s="18">
        <f t="shared" si="1"/>
        <v>204.1</v>
      </c>
      <c r="G11" s="63">
        <v>2</v>
      </c>
      <c r="H11" s="16">
        <v>3</v>
      </c>
      <c r="I11" s="15">
        <f t="shared" si="2"/>
        <v>68.03</v>
      </c>
      <c r="J11" s="15">
        <f t="shared" si="3"/>
        <v>8.24</v>
      </c>
      <c r="K11" s="17">
        <f t="shared" si="4"/>
        <v>0.1211</v>
      </c>
      <c r="L11" s="18">
        <f t="shared" si="5"/>
        <v>136.06</v>
      </c>
      <c r="M11" s="32" t="s">
        <v>49</v>
      </c>
      <c r="O11" s="21" t="e">
        <f>#REF!*#REF!</f>
        <v>#REF!</v>
      </c>
      <c r="P11" s="25"/>
      <c r="Q11" s="22"/>
      <c r="R11" s="22"/>
      <c r="S11" s="21"/>
    </row>
    <row r="12" spans="1:19" s="20" customFormat="1" ht="24" customHeight="1" x14ac:dyDescent="0.25">
      <c r="A12" s="14"/>
      <c r="B12" s="14"/>
      <c r="C12" s="14"/>
      <c r="D12" s="14"/>
      <c r="E12" s="14"/>
      <c r="F12" s="10"/>
      <c r="G12" s="9"/>
      <c r="H12" s="9"/>
      <c r="I12" s="11"/>
      <c r="J12" s="11"/>
      <c r="K12" s="12"/>
      <c r="L12" s="11"/>
      <c r="M12" s="31"/>
      <c r="N12" s="30"/>
      <c r="O12" s="29"/>
      <c r="P12" s="30"/>
    </row>
    <row r="13" spans="1:19" x14ac:dyDescent="0.25">
      <c r="A13" s="70" t="s">
        <v>6</v>
      </c>
      <c r="B13" s="71"/>
      <c r="C13" s="71"/>
      <c r="D13" s="71"/>
      <c r="E13" s="71"/>
      <c r="F13" s="71"/>
      <c r="G13" s="71"/>
      <c r="H13" s="71"/>
      <c r="I13" s="71"/>
      <c r="J13" s="71"/>
      <c r="K13" s="5"/>
      <c r="L13" s="6">
        <f>L8+L9+L10+L11</f>
        <v>4459.6000000000004</v>
      </c>
    </row>
    <row r="14" spans="1:19" s="20" customFormat="1" x14ac:dyDescent="0.25">
      <c r="A14" s="70"/>
      <c r="B14" s="71"/>
      <c r="C14" s="71"/>
      <c r="D14" s="71"/>
      <c r="E14" s="71"/>
      <c r="F14" s="71"/>
      <c r="G14" s="71"/>
      <c r="H14" s="71"/>
      <c r="I14" s="71"/>
      <c r="J14" s="71"/>
      <c r="K14" s="72"/>
      <c r="L14" s="6"/>
      <c r="M14"/>
      <c r="N14" s="30"/>
    </row>
    <row r="16" spans="1:19" x14ac:dyDescent="0.25">
      <c r="B16" t="s">
        <v>51</v>
      </c>
    </row>
  </sheetData>
  <mergeCells count="13">
    <mergeCell ref="A1:L1"/>
    <mergeCell ref="A2:L2"/>
    <mergeCell ref="A13:J13"/>
    <mergeCell ref="A14:K14"/>
    <mergeCell ref="A3:L3"/>
    <mergeCell ref="A5:L5"/>
    <mergeCell ref="A6:A7"/>
    <mergeCell ref="B6:B7"/>
    <mergeCell ref="C6:F6"/>
    <mergeCell ref="G6:G7"/>
    <mergeCell ref="H6:H7"/>
    <mergeCell ref="I6:K6"/>
    <mergeCell ref="A4:L4"/>
  </mergeCells>
  <phoneticPr fontId="20" type="noConversion"/>
  <printOptions horizontalCentered="1"/>
  <pageMargins left="0.39370078740157483" right="0.39370078740157483" top="0.59055118110236227" bottom="0.59055118110236227" header="0" footer="0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B41"/>
  <sheetViews>
    <sheetView view="pageBreakPreview" zoomScale="110" zoomScaleNormal="100" zoomScaleSheetLayoutView="110" workbookViewId="0">
      <selection activeCell="Q30" sqref="Q30:Q31"/>
    </sheetView>
  </sheetViews>
  <sheetFormatPr defaultColWidth="9.140625" defaultRowHeight="15" x14ac:dyDescent="0.25"/>
  <cols>
    <col min="1" max="1" width="5.42578125" style="35" customWidth="1"/>
    <col min="2" max="2" width="33.7109375" style="33" customWidth="1"/>
    <col min="3" max="3" width="10.85546875" style="33" customWidth="1"/>
    <col min="4" max="4" width="11.140625" style="33" customWidth="1"/>
    <col min="5" max="5" width="11.42578125" style="33" customWidth="1"/>
    <col min="6" max="6" width="10.28515625" style="33" hidden="1" customWidth="1"/>
    <col min="7" max="7" width="8.5703125" style="33" hidden="1" customWidth="1"/>
    <col min="8" max="8" width="10.140625" style="33" customWidth="1"/>
    <col min="9" max="10" width="12.28515625" style="33" customWidth="1"/>
    <col min="11" max="11" width="13.28515625" style="33" customWidth="1"/>
    <col min="12" max="12" width="12.7109375" style="33" customWidth="1"/>
    <col min="13" max="13" width="13.5703125" style="33" customWidth="1"/>
    <col min="14" max="14" width="14.140625" style="33" customWidth="1"/>
    <col min="15" max="15" width="14.7109375" style="33" customWidth="1"/>
    <col min="16" max="16" width="14.42578125" style="33" customWidth="1"/>
    <col min="17" max="17" width="20.28515625" style="33" customWidth="1"/>
    <col min="18" max="18" width="0.85546875" style="34" customWidth="1"/>
    <col min="19" max="19" width="13.28515625" style="34" hidden="1" customWidth="1"/>
    <col min="20" max="20" width="9.140625" style="34" hidden="1" customWidth="1"/>
    <col min="21" max="21" width="3.42578125" style="34" hidden="1" customWidth="1"/>
    <col min="22" max="23" width="9.140625" style="34" hidden="1" customWidth="1"/>
    <col min="24" max="28" width="9.140625" style="34"/>
    <col min="29" max="16384" width="9.140625" style="33"/>
  </cols>
  <sheetData>
    <row r="1" spans="1:28" ht="48" customHeight="1" x14ac:dyDescent="0.25">
      <c r="A1" s="85" t="s">
        <v>15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</row>
    <row r="2" spans="1:28" ht="18.75" x14ac:dyDescent="0.25">
      <c r="A2" s="86" t="s">
        <v>42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28" ht="24.75" customHeight="1" x14ac:dyDescent="0.25">
      <c r="A3" s="87" t="s">
        <v>17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28" ht="87" customHeight="1" x14ac:dyDescent="0.25">
      <c r="A4" s="88" t="s">
        <v>41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</row>
    <row r="5" spans="1:28" x14ac:dyDescent="0.25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spans="1:28" s="39" customFormat="1" ht="63.75" customHeight="1" x14ac:dyDescent="0.25">
      <c r="A6" s="105" t="s">
        <v>0</v>
      </c>
      <c r="B6" s="83" t="s">
        <v>3</v>
      </c>
      <c r="C6" s="108" t="s">
        <v>40</v>
      </c>
      <c r="D6" s="109"/>
      <c r="E6" s="109"/>
      <c r="F6" s="109"/>
      <c r="G6" s="110"/>
      <c r="H6" s="83" t="s">
        <v>39</v>
      </c>
      <c r="I6" s="83" t="s">
        <v>38</v>
      </c>
      <c r="J6" s="99"/>
      <c r="K6" s="83" t="s">
        <v>37</v>
      </c>
      <c r="L6" s="83" t="s">
        <v>36</v>
      </c>
      <c r="M6" s="100" t="s">
        <v>2</v>
      </c>
      <c r="N6" s="101"/>
      <c r="O6" s="102"/>
      <c r="P6" s="103" t="s">
        <v>35</v>
      </c>
      <c r="Q6" s="93" t="s">
        <v>34</v>
      </c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28" s="39" customFormat="1" ht="97.15" customHeight="1" x14ac:dyDescent="0.25">
      <c r="A7" s="106"/>
      <c r="B7" s="107"/>
      <c r="C7" s="56" t="s">
        <v>8</v>
      </c>
      <c r="D7" s="56" t="s">
        <v>9</v>
      </c>
      <c r="E7" s="56" t="s">
        <v>10</v>
      </c>
      <c r="F7" s="56" t="s">
        <v>33</v>
      </c>
      <c r="G7" s="56" t="s">
        <v>32</v>
      </c>
      <c r="H7" s="84"/>
      <c r="I7" s="84"/>
      <c r="J7" s="99"/>
      <c r="K7" s="84"/>
      <c r="L7" s="84"/>
      <c r="M7" s="55" t="s">
        <v>5</v>
      </c>
      <c r="N7" s="54" t="s">
        <v>1</v>
      </c>
      <c r="O7" s="53" t="s">
        <v>31</v>
      </c>
      <c r="P7" s="104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28" s="44" customFormat="1" ht="27" customHeight="1" x14ac:dyDescent="0.25">
      <c r="A8" s="51">
        <v>1</v>
      </c>
      <c r="B8" s="58">
        <v>2</v>
      </c>
      <c r="C8" s="51">
        <v>3</v>
      </c>
      <c r="D8" s="51">
        <v>4</v>
      </c>
      <c r="E8" s="51">
        <v>5</v>
      </c>
      <c r="F8" s="51">
        <v>6</v>
      </c>
      <c r="G8" s="51">
        <v>7</v>
      </c>
      <c r="H8" s="51">
        <v>6</v>
      </c>
      <c r="I8" s="51">
        <v>7</v>
      </c>
      <c r="J8" s="51" t="s">
        <v>30</v>
      </c>
      <c r="K8" s="52">
        <v>9</v>
      </c>
      <c r="L8" s="52" t="s">
        <v>29</v>
      </c>
      <c r="M8" s="52" t="s">
        <v>28</v>
      </c>
      <c r="N8" s="52">
        <v>12</v>
      </c>
      <c r="O8" s="52">
        <v>13</v>
      </c>
      <c r="P8" s="52">
        <v>14</v>
      </c>
      <c r="Q8" s="51" t="s">
        <v>27</v>
      </c>
      <c r="R8" s="30" t="s">
        <v>26</v>
      </c>
      <c r="S8" s="45" t="s">
        <v>25</v>
      </c>
      <c r="T8" s="45"/>
      <c r="U8" s="45"/>
      <c r="V8" s="45"/>
      <c r="W8" s="45"/>
      <c r="X8" s="45"/>
      <c r="Y8" s="45"/>
      <c r="Z8" s="45"/>
      <c r="AA8" s="45"/>
      <c r="AB8" s="45"/>
    </row>
    <row r="9" spans="1:28" s="44" customFormat="1" x14ac:dyDescent="0.25">
      <c r="A9" s="57">
        <v>1</v>
      </c>
      <c r="B9" s="60"/>
      <c r="C9" s="62"/>
      <c r="D9" s="26"/>
      <c r="E9" s="26"/>
      <c r="F9" s="50"/>
      <c r="G9" s="50"/>
      <c r="H9" s="50"/>
      <c r="I9" s="47"/>
      <c r="J9" s="46">
        <f t="shared" ref="J9:J22" si="0">C9+D9+E9</f>
        <v>0</v>
      </c>
      <c r="K9" s="63">
        <v>4</v>
      </c>
      <c r="L9" s="49">
        <v>3</v>
      </c>
      <c r="M9" s="46">
        <f t="shared" ref="M9:M22" si="1">J9/L9</f>
        <v>0</v>
      </c>
      <c r="N9" s="46" t="str">
        <f t="shared" ref="N9:N22" si="2">IF(ISERR(STDEV(C9:E9)),"",STDEV(C9:E9))</f>
        <v/>
      </c>
      <c r="O9" s="48" t="e">
        <f t="shared" ref="O9:O22" si="3">N9/M9</f>
        <v>#VALUE!</v>
      </c>
      <c r="P9" s="47">
        <f>C9</f>
        <v>0</v>
      </c>
      <c r="Q9" s="46">
        <f t="shared" ref="Q9:Q22" si="4">P9*K9</f>
        <v>0</v>
      </c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</row>
    <row r="10" spans="1:28" s="44" customFormat="1" x14ac:dyDescent="0.25">
      <c r="A10" s="57">
        <v>2</v>
      </c>
      <c r="B10" s="60"/>
      <c r="C10" s="62"/>
      <c r="D10" s="26"/>
      <c r="E10" s="26"/>
      <c r="F10" s="50"/>
      <c r="G10" s="50"/>
      <c r="H10" s="50"/>
      <c r="I10" s="47"/>
      <c r="J10" s="46">
        <f t="shared" si="0"/>
        <v>0</v>
      </c>
      <c r="K10" s="63">
        <v>20</v>
      </c>
      <c r="L10" s="49">
        <v>3</v>
      </c>
      <c r="M10" s="46">
        <f t="shared" si="1"/>
        <v>0</v>
      </c>
      <c r="N10" s="46" t="str">
        <f t="shared" si="2"/>
        <v/>
      </c>
      <c r="O10" s="48" t="e">
        <f t="shared" si="3"/>
        <v>#VALUE!</v>
      </c>
      <c r="P10" s="47">
        <f t="shared" ref="P10:P29" si="5">C10</f>
        <v>0</v>
      </c>
      <c r="Q10" s="46">
        <f t="shared" si="4"/>
        <v>0</v>
      </c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</row>
    <row r="11" spans="1:28" s="44" customFormat="1" x14ac:dyDescent="0.25">
      <c r="A11" s="57">
        <v>3</v>
      </c>
      <c r="B11" s="60"/>
      <c r="C11" s="62"/>
      <c r="D11" s="26"/>
      <c r="E11" s="26"/>
      <c r="F11" s="50"/>
      <c r="G11" s="50"/>
      <c r="H11" s="50"/>
      <c r="I11" s="47"/>
      <c r="J11" s="46">
        <f t="shared" si="0"/>
        <v>0</v>
      </c>
      <c r="K11" s="63">
        <v>12</v>
      </c>
      <c r="L11" s="49">
        <v>3</v>
      </c>
      <c r="M11" s="46">
        <f t="shared" si="1"/>
        <v>0</v>
      </c>
      <c r="N11" s="46" t="str">
        <f t="shared" si="2"/>
        <v/>
      </c>
      <c r="O11" s="48" t="e">
        <f t="shared" si="3"/>
        <v>#VALUE!</v>
      </c>
      <c r="P11" s="47">
        <f t="shared" si="5"/>
        <v>0</v>
      </c>
      <c r="Q11" s="46">
        <f t="shared" si="4"/>
        <v>0</v>
      </c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</row>
    <row r="12" spans="1:28" s="44" customFormat="1" x14ac:dyDescent="0.25">
      <c r="A12" s="57">
        <v>4</v>
      </c>
      <c r="B12" s="60"/>
      <c r="C12" s="62"/>
      <c r="D12" s="26"/>
      <c r="E12" s="26"/>
      <c r="F12" s="50"/>
      <c r="G12" s="50"/>
      <c r="H12" s="50"/>
      <c r="I12" s="47"/>
      <c r="J12" s="46">
        <f t="shared" si="0"/>
        <v>0</v>
      </c>
      <c r="K12" s="63">
        <v>32</v>
      </c>
      <c r="L12" s="49">
        <v>3</v>
      </c>
      <c r="M12" s="46">
        <f t="shared" si="1"/>
        <v>0</v>
      </c>
      <c r="N12" s="46" t="str">
        <f t="shared" si="2"/>
        <v/>
      </c>
      <c r="O12" s="48" t="e">
        <f t="shared" si="3"/>
        <v>#VALUE!</v>
      </c>
      <c r="P12" s="47">
        <f>I12</f>
        <v>0</v>
      </c>
      <c r="Q12" s="46">
        <f t="shared" si="4"/>
        <v>0</v>
      </c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</row>
    <row r="13" spans="1:28" s="44" customFormat="1" x14ac:dyDescent="0.25">
      <c r="A13" s="57">
        <v>5</v>
      </c>
      <c r="B13" s="60"/>
      <c r="C13" s="62"/>
      <c r="D13" s="26"/>
      <c r="E13" s="26"/>
      <c r="F13" s="50"/>
      <c r="G13" s="50"/>
      <c r="H13" s="50"/>
      <c r="I13" s="46"/>
      <c r="J13" s="46">
        <f t="shared" si="0"/>
        <v>0</v>
      </c>
      <c r="K13" s="63">
        <v>10</v>
      </c>
      <c r="L13" s="49">
        <v>3</v>
      </c>
      <c r="M13" s="46">
        <f t="shared" si="1"/>
        <v>0</v>
      </c>
      <c r="N13" s="46" t="str">
        <f t="shared" si="2"/>
        <v/>
      </c>
      <c r="O13" s="48" t="e">
        <f t="shared" si="3"/>
        <v>#VALUE!</v>
      </c>
      <c r="P13" s="47">
        <f t="shared" si="5"/>
        <v>0</v>
      </c>
      <c r="Q13" s="46">
        <f t="shared" si="4"/>
        <v>0</v>
      </c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</row>
    <row r="14" spans="1:28" s="44" customFormat="1" x14ac:dyDescent="0.25">
      <c r="A14" s="57">
        <v>6</v>
      </c>
      <c r="B14" s="60"/>
      <c r="C14" s="62"/>
      <c r="D14" s="26"/>
      <c r="E14" s="26"/>
      <c r="F14" s="50"/>
      <c r="G14" s="50"/>
      <c r="H14" s="50"/>
      <c r="I14" s="46"/>
      <c r="J14" s="46">
        <f t="shared" si="0"/>
        <v>0</v>
      </c>
      <c r="K14" s="63">
        <v>20</v>
      </c>
      <c r="L14" s="49">
        <v>3</v>
      </c>
      <c r="M14" s="46">
        <f t="shared" si="1"/>
        <v>0</v>
      </c>
      <c r="N14" s="46" t="str">
        <f t="shared" si="2"/>
        <v/>
      </c>
      <c r="O14" s="48" t="e">
        <f t="shared" si="3"/>
        <v>#VALUE!</v>
      </c>
      <c r="P14" s="47">
        <f t="shared" si="5"/>
        <v>0</v>
      </c>
      <c r="Q14" s="46">
        <f t="shared" si="4"/>
        <v>0</v>
      </c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</row>
    <row r="15" spans="1:28" s="44" customFormat="1" x14ac:dyDescent="0.25">
      <c r="A15" s="57">
        <v>7</v>
      </c>
      <c r="B15" s="60"/>
      <c r="C15" s="62"/>
      <c r="D15" s="26"/>
      <c r="E15" s="26"/>
      <c r="F15" s="50"/>
      <c r="G15" s="50"/>
      <c r="H15" s="50"/>
      <c r="I15" s="46"/>
      <c r="J15" s="46">
        <f t="shared" si="0"/>
        <v>0</v>
      </c>
      <c r="K15" s="63">
        <v>20</v>
      </c>
      <c r="L15" s="49">
        <v>3</v>
      </c>
      <c r="M15" s="46">
        <f t="shared" si="1"/>
        <v>0</v>
      </c>
      <c r="N15" s="46" t="str">
        <f t="shared" si="2"/>
        <v/>
      </c>
      <c r="O15" s="48" t="e">
        <f t="shared" si="3"/>
        <v>#VALUE!</v>
      </c>
      <c r="P15" s="47">
        <f t="shared" si="5"/>
        <v>0</v>
      </c>
      <c r="Q15" s="46">
        <f t="shared" si="4"/>
        <v>0</v>
      </c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</row>
    <row r="16" spans="1:28" s="44" customFormat="1" x14ac:dyDescent="0.25">
      <c r="A16" s="57">
        <v>8</v>
      </c>
      <c r="B16" s="60"/>
      <c r="C16" s="62"/>
      <c r="D16" s="26"/>
      <c r="E16" s="26"/>
      <c r="F16" s="50"/>
      <c r="G16" s="50"/>
      <c r="H16" s="50"/>
      <c r="I16" s="46"/>
      <c r="J16" s="46">
        <f t="shared" si="0"/>
        <v>0</v>
      </c>
      <c r="K16" s="63">
        <v>100</v>
      </c>
      <c r="L16" s="49">
        <v>3</v>
      </c>
      <c r="M16" s="46">
        <f t="shared" si="1"/>
        <v>0</v>
      </c>
      <c r="N16" s="46" t="str">
        <f t="shared" si="2"/>
        <v/>
      </c>
      <c r="O16" s="48" t="e">
        <f t="shared" si="3"/>
        <v>#VALUE!</v>
      </c>
      <c r="P16" s="47">
        <f t="shared" si="5"/>
        <v>0</v>
      </c>
      <c r="Q16" s="46">
        <f t="shared" si="4"/>
        <v>0</v>
      </c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</row>
    <row r="17" spans="1:28" s="44" customFormat="1" x14ac:dyDescent="0.25">
      <c r="A17" s="57">
        <v>9</v>
      </c>
      <c r="B17" s="60"/>
      <c r="C17" s="62"/>
      <c r="D17" s="26"/>
      <c r="E17" s="26"/>
      <c r="F17" s="50"/>
      <c r="G17" s="50"/>
      <c r="H17" s="50"/>
      <c r="I17" s="46"/>
      <c r="J17" s="46">
        <f t="shared" si="0"/>
        <v>0</v>
      </c>
      <c r="K17" s="63">
        <v>20</v>
      </c>
      <c r="L17" s="49">
        <v>3</v>
      </c>
      <c r="M17" s="46">
        <f t="shared" si="1"/>
        <v>0</v>
      </c>
      <c r="N17" s="46" t="str">
        <f t="shared" si="2"/>
        <v/>
      </c>
      <c r="O17" s="48" t="e">
        <f t="shared" si="3"/>
        <v>#VALUE!</v>
      </c>
      <c r="P17" s="47">
        <f t="shared" si="5"/>
        <v>0</v>
      </c>
      <c r="Q17" s="46">
        <f t="shared" si="4"/>
        <v>0</v>
      </c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</row>
    <row r="18" spans="1:28" s="44" customFormat="1" x14ac:dyDescent="0.25">
      <c r="A18" s="57">
        <v>10</v>
      </c>
      <c r="B18" s="60"/>
      <c r="C18" s="62"/>
      <c r="D18" s="26"/>
      <c r="E18" s="26"/>
      <c r="F18" s="50"/>
      <c r="G18" s="50"/>
      <c r="H18" s="50"/>
      <c r="I18" s="46"/>
      <c r="J18" s="46">
        <f t="shared" si="0"/>
        <v>0</v>
      </c>
      <c r="K18" s="63">
        <v>60</v>
      </c>
      <c r="L18" s="49">
        <v>3</v>
      </c>
      <c r="M18" s="46">
        <f t="shared" si="1"/>
        <v>0</v>
      </c>
      <c r="N18" s="46" t="str">
        <f t="shared" si="2"/>
        <v/>
      </c>
      <c r="O18" s="48" t="e">
        <f t="shared" si="3"/>
        <v>#VALUE!</v>
      </c>
      <c r="P18" s="47">
        <f t="shared" si="5"/>
        <v>0</v>
      </c>
      <c r="Q18" s="46">
        <f t="shared" si="4"/>
        <v>0</v>
      </c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</row>
    <row r="19" spans="1:28" s="44" customFormat="1" x14ac:dyDescent="0.25">
      <c r="A19" s="57">
        <v>11</v>
      </c>
      <c r="B19" s="60"/>
      <c r="C19" s="62"/>
      <c r="D19" s="26"/>
      <c r="E19" s="26"/>
      <c r="F19" s="50"/>
      <c r="G19" s="50"/>
      <c r="H19" s="50"/>
      <c r="I19" s="46"/>
      <c r="J19" s="46">
        <f t="shared" si="0"/>
        <v>0</v>
      </c>
      <c r="K19" s="63">
        <v>60</v>
      </c>
      <c r="L19" s="49">
        <v>3</v>
      </c>
      <c r="M19" s="46">
        <f t="shared" si="1"/>
        <v>0</v>
      </c>
      <c r="N19" s="46" t="str">
        <f t="shared" si="2"/>
        <v/>
      </c>
      <c r="O19" s="48" t="e">
        <f t="shared" si="3"/>
        <v>#VALUE!</v>
      </c>
      <c r="P19" s="47">
        <f t="shared" si="5"/>
        <v>0</v>
      </c>
      <c r="Q19" s="46">
        <f t="shared" si="4"/>
        <v>0</v>
      </c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</row>
    <row r="20" spans="1:28" s="44" customFormat="1" x14ac:dyDescent="0.25">
      <c r="A20" s="57">
        <v>12</v>
      </c>
      <c r="B20" s="60"/>
      <c r="C20" s="62"/>
      <c r="D20" s="27"/>
      <c r="E20" s="27"/>
      <c r="F20" s="50"/>
      <c r="G20" s="50"/>
      <c r="H20" s="50"/>
      <c r="I20" s="46"/>
      <c r="J20" s="46">
        <f t="shared" si="0"/>
        <v>0</v>
      </c>
      <c r="K20" s="63">
        <v>120</v>
      </c>
      <c r="L20" s="49">
        <v>3</v>
      </c>
      <c r="M20" s="46">
        <f t="shared" si="1"/>
        <v>0</v>
      </c>
      <c r="N20" s="46" t="str">
        <f t="shared" si="2"/>
        <v/>
      </c>
      <c r="O20" s="48" t="e">
        <f t="shared" si="3"/>
        <v>#VALUE!</v>
      </c>
      <c r="P20" s="47">
        <f t="shared" si="5"/>
        <v>0</v>
      </c>
      <c r="Q20" s="46">
        <f t="shared" si="4"/>
        <v>0</v>
      </c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</row>
    <row r="21" spans="1:28" s="44" customFormat="1" x14ac:dyDescent="0.25">
      <c r="A21" s="57">
        <v>13</v>
      </c>
      <c r="B21" s="60"/>
      <c r="C21" s="62"/>
      <c r="D21" s="27"/>
      <c r="E21" s="27"/>
      <c r="F21" s="50"/>
      <c r="G21" s="50"/>
      <c r="H21" s="50"/>
      <c r="I21" s="46"/>
      <c r="J21" s="46">
        <f t="shared" si="0"/>
        <v>0</v>
      </c>
      <c r="K21" s="63">
        <v>8</v>
      </c>
      <c r="L21" s="49">
        <v>3</v>
      </c>
      <c r="M21" s="46">
        <f t="shared" si="1"/>
        <v>0</v>
      </c>
      <c r="N21" s="46" t="str">
        <f t="shared" si="2"/>
        <v/>
      </c>
      <c r="O21" s="48" t="e">
        <f t="shared" si="3"/>
        <v>#VALUE!</v>
      </c>
      <c r="P21" s="47">
        <f t="shared" si="5"/>
        <v>0</v>
      </c>
      <c r="Q21" s="46">
        <f t="shared" si="4"/>
        <v>0</v>
      </c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</row>
    <row r="22" spans="1:28" s="44" customFormat="1" x14ac:dyDescent="0.25">
      <c r="A22" s="57">
        <v>14</v>
      </c>
      <c r="B22" s="60"/>
      <c r="C22" s="62"/>
      <c r="D22" s="27"/>
      <c r="E22" s="27"/>
      <c r="F22" s="50"/>
      <c r="G22" s="50"/>
      <c r="H22" s="50"/>
      <c r="I22" s="46"/>
      <c r="J22" s="46">
        <f t="shared" si="0"/>
        <v>0</v>
      </c>
      <c r="K22" s="63">
        <v>5</v>
      </c>
      <c r="L22" s="49">
        <v>3</v>
      </c>
      <c r="M22" s="46">
        <f t="shared" si="1"/>
        <v>0</v>
      </c>
      <c r="N22" s="46" t="str">
        <f t="shared" si="2"/>
        <v/>
      </c>
      <c r="O22" s="48" t="e">
        <f t="shared" si="3"/>
        <v>#VALUE!</v>
      </c>
      <c r="P22" s="47">
        <f t="shared" si="5"/>
        <v>0</v>
      </c>
      <c r="Q22" s="46">
        <f t="shared" si="4"/>
        <v>0</v>
      </c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</row>
    <row r="23" spans="1:28" s="44" customFormat="1" x14ac:dyDescent="0.25">
      <c r="A23" s="57">
        <v>15</v>
      </c>
      <c r="B23" s="60"/>
      <c r="C23" s="62"/>
      <c r="D23" s="27"/>
      <c r="E23" s="27"/>
      <c r="F23" s="50"/>
      <c r="G23" s="50"/>
      <c r="H23" s="50"/>
      <c r="I23" s="46"/>
      <c r="J23" s="46">
        <f t="shared" ref="J23:J31" si="6">C23+D23+E23</f>
        <v>0</v>
      </c>
      <c r="K23" s="63">
        <v>40</v>
      </c>
      <c r="L23" s="49">
        <v>3</v>
      </c>
      <c r="M23" s="46">
        <f t="shared" ref="M23:M31" si="7">J23/L23</f>
        <v>0</v>
      </c>
      <c r="N23" s="46" t="str">
        <f t="shared" ref="N23:N30" si="8">IF(ISERR(STDEV(C23:E23)),"",STDEV(C23:E23))</f>
        <v/>
      </c>
      <c r="O23" s="48" t="e">
        <f t="shared" ref="O23:O31" si="9">N23/M23</f>
        <v>#VALUE!</v>
      </c>
      <c r="P23" s="47">
        <f t="shared" si="5"/>
        <v>0</v>
      </c>
      <c r="Q23" s="46">
        <f t="shared" ref="Q23:Q29" si="10">P23*K23</f>
        <v>0</v>
      </c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</row>
    <row r="24" spans="1:28" s="44" customFormat="1" x14ac:dyDescent="0.25">
      <c r="A24" s="57">
        <v>16</v>
      </c>
      <c r="B24" s="60"/>
      <c r="C24" s="62"/>
      <c r="D24" s="27"/>
      <c r="E24" s="27"/>
      <c r="F24" s="50"/>
      <c r="G24" s="50"/>
      <c r="H24" s="50"/>
      <c r="I24" s="46"/>
      <c r="J24" s="46">
        <f t="shared" si="6"/>
        <v>0</v>
      </c>
      <c r="K24" s="63">
        <v>2</v>
      </c>
      <c r="L24" s="49">
        <v>3</v>
      </c>
      <c r="M24" s="46">
        <f t="shared" si="7"/>
        <v>0</v>
      </c>
      <c r="N24" s="46" t="str">
        <f t="shared" si="8"/>
        <v/>
      </c>
      <c r="O24" s="48" t="e">
        <f t="shared" si="9"/>
        <v>#VALUE!</v>
      </c>
      <c r="P24" s="47">
        <f t="shared" si="5"/>
        <v>0</v>
      </c>
      <c r="Q24" s="46">
        <f t="shared" si="10"/>
        <v>0</v>
      </c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</row>
    <row r="25" spans="1:28" s="44" customFormat="1" x14ac:dyDescent="0.25">
      <c r="A25" s="57">
        <v>17</v>
      </c>
      <c r="B25" s="60"/>
      <c r="C25" s="62"/>
      <c r="D25" s="27"/>
      <c r="E25" s="27"/>
      <c r="F25" s="50"/>
      <c r="G25" s="50"/>
      <c r="H25" s="50"/>
      <c r="I25" s="46"/>
      <c r="J25" s="46">
        <f t="shared" si="6"/>
        <v>0</v>
      </c>
      <c r="K25" s="63">
        <v>5</v>
      </c>
      <c r="L25" s="49">
        <v>3</v>
      </c>
      <c r="M25" s="46">
        <f t="shared" si="7"/>
        <v>0</v>
      </c>
      <c r="N25" s="46" t="str">
        <f t="shared" si="8"/>
        <v/>
      </c>
      <c r="O25" s="48" t="e">
        <f t="shared" si="9"/>
        <v>#VALUE!</v>
      </c>
      <c r="P25" s="47">
        <f t="shared" si="5"/>
        <v>0</v>
      </c>
      <c r="Q25" s="46">
        <f t="shared" si="10"/>
        <v>0</v>
      </c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</row>
    <row r="26" spans="1:28" s="44" customFormat="1" x14ac:dyDescent="0.25">
      <c r="A26" s="57">
        <v>18</v>
      </c>
      <c r="B26" s="60"/>
      <c r="C26" s="62"/>
      <c r="D26" s="27"/>
      <c r="E26" s="27"/>
      <c r="F26" s="50"/>
      <c r="G26" s="50"/>
      <c r="H26" s="50"/>
      <c r="I26" s="46"/>
      <c r="J26" s="46">
        <f t="shared" si="6"/>
        <v>0</v>
      </c>
      <c r="K26" s="63">
        <v>29</v>
      </c>
      <c r="L26" s="49">
        <v>3</v>
      </c>
      <c r="M26" s="46">
        <f t="shared" si="7"/>
        <v>0</v>
      </c>
      <c r="N26" s="46" t="str">
        <f t="shared" si="8"/>
        <v/>
      </c>
      <c r="O26" s="48" t="e">
        <f t="shared" si="9"/>
        <v>#VALUE!</v>
      </c>
      <c r="P26" s="47">
        <f t="shared" si="5"/>
        <v>0</v>
      </c>
      <c r="Q26" s="46">
        <f t="shared" si="10"/>
        <v>0</v>
      </c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</row>
    <row r="27" spans="1:28" s="44" customFormat="1" x14ac:dyDescent="0.25">
      <c r="A27" s="57">
        <v>19</v>
      </c>
      <c r="B27" s="60"/>
      <c r="C27" s="62"/>
      <c r="D27" s="27"/>
      <c r="E27" s="27"/>
      <c r="F27" s="50"/>
      <c r="G27" s="50"/>
      <c r="H27" s="50"/>
      <c r="I27" s="46"/>
      <c r="J27" s="46">
        <f t="shared" si="6"/>
        <v>0</v>
      </c>
      <c r="K27" s="63">
        <v>60</v>
      </c>
      <c r="L27" s="49">
        <v>3</v>
      </c>
      <c r="M27" s="46">
        <f t="shared" si="7"/>
        <v>0</v>
      </c>
      <c r="N27" s="46" t="str">
        <f t="shared" si="8"/>
        <v/>
      </c>
      <c r="O27" s="48" t="e">
        <f t="shared" si="9"/>
        <v>#VALUE!</v>
      </c>
      <c r="P27" s="47">
        <f>C27</f>
        <v>0</v>
      </c>
      <c r="Q27" s="46">
        <f t="shared" si="10"/>
        <v>0</v>
      </c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</row>
    <row r="28" spans="1:28" s="44" customFormat="1" x14ac:dyDescent="0.25">
      <c r="A28" s="57">
        <v>20</v>
      </c>
      <c r="B28" s="60"/>
      <c r="C28" s="62"/>
      <c r="D28" s="27"/>
      <c r="E28" s="27"/>
      <c r="F28" s="50"/>
      <c r="G28" s="50"/>
      <c r="H28" s="50"/>
      <c r="I28" s="46"/>
      <c r="J28" s="46">
        <f t="shared" si="6"/>
        <v>0</v>
      </c>
      <c r="K28" s="63">
        <v>5</v>
      </c>
      <c r="L28" s="49">
        <v>3</v>
      </c>
      <c r="M28" s="46">
        <f t="shared" si="7"/>
        <v>0</v>
      </c>
      <c r="N28" s="46" t="str">
        <f t="shared" si="8"/>
        <v/>
      </c>
      <c r="O28" s="48" t="e">
        <f t="shared" si="9"/>
        <v>#VALUE!</v>
      </c>
      <c r="P28" s="47">
        <f t="shared" si="5"/>
        <v>0</v>
      </c>
      <c r="Q28" s="46">
        <f t="shared" si="10"/>
        <v>0</v>
      </c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</row>
    <row r="29" spans="1:28" s="44" customFormat="1" ht="57.75" customHeight="1" x14ac:dyDescent="0.25">
      <c r="A29" s="57">
        <v>21</v>
      </c>
      <c r="B29" s="64"/>
      <c r="C29" s="63"/>
      <c r="D29" s="27"/>
      <c r="E29" s="27"/>
      <c r="F29" s="50"/>
      <c r="G29" s="50"/>
      <c r="H29" s="50"/>
      <c r="I29" s="46"/>
      <c r="J29" s="46">
        <f t="shared" si="6"/>
        <v>0</v>
      </c>
      <c r="K29" s="63">
        <v>32</v>
      </c>
      <c r="L29" s="49">
        <v>3</v>
      </c>
      <c r="M29" s="46">
        <f t="shared" si="7"/>
        <v>0</v>
      </c>
      <c r="N29" s="46" t="str">
        <f t="shared" si="8"/>
        <v/>
      </c>
      <c r="O29" s="48" t="e">
        <f t="shared" si="9"/>
        <v>#VALUE!</v>
      </c>
      <c r="P29" s="47">
        <f t="shared" si="5"/>
        <v>0</v>
      </c>
      <c r="Q29" s="46">
        <f t="shared" si="10"/>
        <v>0</v>
      </c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</row>
    <row r="30" spans="1:28" s="44" customFormat="1" x14ac:dyDescent="0.25">
      <c r="A30" s="57">
        <v>22</v>
      </c>
      <c r="B30" s="64"/>
      <c r="C30" s="63"/>
      <c r="D30" s="27"/>
      <c r="E30" s="27"/>
      <c r="F30" s="50"/>
      <c r="G30" s="50"/>
      <c r="H30" s="50"/>
      <c r="I30" s="46"/>
      <c r="J30" s="46">
        <f t="shared" si="6"/>
        <v>0</v>
      </c>
      <c r="K30" s="63">
        <v>15</v>
      </c>
      <c r="L30" s="49">
        <v>3</v>
      </c>
      <c r="M30" s="46">
        <f t="shared" si="7"/>
        <v>0</v>
      </c>
      <c r="N30" s="46" t="str">
        <f t="shared" si="8"/>
        <v/>
      </c>
      <c r="O30" s="48" t="e">
        <f t="shared" si="9"/>
        <v>#VALUE!</v>
      </c>
      <c r="P30" s="47">
        <f>C30</f>
        <v>0</v>
      </c>
      <c r="Q30" s="46">
        <f>P30*K30</f>
        <v>0</v>
      </c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</row>
    <row r="31" spans="1:28" s="44" customFormat="1" x14ac:dyDescent="0.25">
      <c r="A31" s="57">
        <v>23</v>
      </c>
      <c r="B31" s="64"/>
      <c r="C31" s="65"/>
      <c r="D31" s="27"/>
      <c r="E31" s="27"/>
      <c r="F31" s="50"/>
      <c r="G31" s="50"/>
      <c r="H31" s="50"/>
      <c r="I31" s="46"/>
      <c r="J31" s="46">
        <f t="shared" si="6"/>
        <v>0</v>
      </c>
      <c r="K31" s="63">
        <v>5</v>
      </c>
      <c r="L31" s="49">
        <v>3</v>
      </c>
      <c r="M31" s="46">
        <f t="shared" si="7"/>
        <v>0</v>
      </c>
      <c r="N31" s="46"/>
      <c r="O31" s="48" t="e">
        <f t="shared" si="9"/>
        <v>#DIV/0!</v>
      </c>
      <c r="P31" s="47">
        <f>C31</f>
        <v>0</v>
      </c>
      <c r="Q31" s="46">
        <f>P31*K31</f>
        <v>0</v>
      </c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</row>
    <row r="32" spans="1:28" s="38" customFormat="1" x14ac:dyDescent="0.25">
      <c r="A32" s="43"/>
      <c r="B32" s="59"/>
      <c r="C32" s="42"/>
      <c r="D32" s="42"/>
      <c r="E32" s="42"/>
      <c r="F32" s="42"/>
      <c r="G32" s="42"/>
      <c r="H32" s="42"/>
      <c r="I32" s="42"/>
      <c r="J32" s="10"/>
      <c r="K32" s="42"/>
      <c r="L32" s="42"/>
      <c r="M32" s="11"/>
      <c r="N32" s="11"/>
      <c r="O32" s="41"/>
      <c r="P32" s="41"/>
      <c r="Q32" s="11"/>
      <c r="R32" s="40"/>
      <c r="S32" s="34">
        <f>SUM(S9:S28)</f>
        <v>0</v>
      </c>
      <c r="T32" s="34"/>
      <c r="U32" s="34"/>
      <c r="V32" s="34"/>
      <c r="W32" s="34"/>
      <c r="X32" s="34"/>
      <c r="Y32" s="34"/>
      <c r="Z32" s="34"/>
      <c r="AA32" s="34"/>
      <c r="AB32" s="34"/>
    </row>
    <row r="33" spans="1:28" s="38" customFormat="1" ht="16.5" customHeight="1" x14ac:dyDescent="0.25">
      <c r="A33" s="94" t="s">
        <v>24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6">
        <f>SUM(Q9:Q30)</f>
        <v>0</v>
      </c>
      <c r="R33" s="34"/>
      <c r="S33" s="61" t="s">
        <v>43</v>
      </c>
      <c r="T33" s="34"/>
      <c r="U33" s="34"/>
      <c r="V33" s="34"/>
      <c r="W33" s="34"/>
      <c r="X33" s="34"/>
      <c r="Y33" s="34"/>
      <c r="Z33" s="34"/>
      <c r="AA33" s="34"/>
      <c r="AB33" s="34"/>
    </row>
    <row r="34" spans="1:28" s="38" customFormat="1" ht="16.5" customHeight="1" x14ac:dyDescent="0.25">
      <c r="A34" s="95" t="s">
        <v>23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7"/>
      <c r="Q34" s="6">
        <f>Q33</f>
        <v>0</v>
      </c>
      <c r="R34" s="34"/>
      <c r="S34" s="61" t="s">
        <v>44</v>
      </c>
      <c r="T34" s="34"/>
      <c r="U34" s="34"/>
      <c r="V34" s="34"/>
      <c r="W34" s="34"/>
      <c r="X34" s="34"/>
      <c r="Y34" s="34"/>
      <c r="Z34" s="34"/>
      <c r="AA34" s="34"/>
      <c r="AB34" s="34"/>
    </row>
    <row r="35" spans="1:28" s="38" customFormat="1" ht="45.75" customHeight="1" x14ac:dyDescent="0.25">
      <c r="A35" s="39"/>
      <c r="B35" s="98" t="s">
        <v>22</v>
      </c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1:28" s="38" customFormat="1" ht="32.25" customHeight="1" x14ac:dyDescent="0.25">
      <c r="B36" s="91" t="s">
        <v>21</v>
      </c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1:28" s="34" customFormat="1" ht="36" customHeight="1" x14ac:dyDescent="0.25">
      <c r="A37" s="35"/>
      <c r="B37" s="91" t="s">
        <v>20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</row>
    <row r="38" spans="1:28" s="34" customFormat="1" ht="15.75" x14ac:dyDescent="0.25">
      <c r="A38" s="35"/>
      <c r="B38" s="92"/>
      <c r="C38" s="92"/>
      <c r="D38" s="92"/>
      <c r="E38" s="37"/>
      <c r="F38" s="37"/>
      <c r="G38" s="37"/>
      <c r="H38" s="37"/>
      <c r="I38" s="92"/>
      <c r="J38" s="92"/>
      <c r="K38" s="33"/>
      <c r="L38" s="33"/>
      <c r="M38" s="33"/>
      <c r="N38" s="33"/>
      <c r="O38" s="33"/>
      <c r="P38" s="33"/>
      <c r="Q38" s="33"/>
    </row>
    <row r="41" spans="1:28" s="34" customFormat="1" x14ac:dyDescent="0.25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6"/>
    </row>
  </sheetData>
  <autoFilter ref="A8:Q9"/>
  <mergeCells count="23">
    <mergeCell ref="B37:Q37"/>
    <mergeCell ref="B38:D38"/>
    <mergeCell ref="I38:J38"/>
    <mergeCell ref="Q6:Q7"/>
    <mergeCell ref="A33:P33"/>
    <mergeCell ref="A34:P34"/>
    <mergeCell ref="B35:Q35"/>
    <mergeCell ref="B36:Q36"/>
    <mergeCell ref="J6:J7"/>
    <mergeCell ref="K6:K7"/>
    <mergeCell ref="L6:L7"/>
    <mergeCell ref="M6:O6"/>
    <mergeCell ref="P6:P7"/>
    <mergeCell ref="A6:A7"/>
    <mergeCell ref="B6:B7"/>
    <mergeCell ref="C6:G6"/>
    <mergeCell ref="H6:H7"/>
    <mergeCell ref="I6:I7"/>
    <mergeCell ref="A1:Q1"/>
    <mergeCell ref="A2:Q2"/>
    <mergeCell ref="A3:Q3"/>
    <mergeCell ref="A4:Q4"/>
    <mergeCell ref="A5:Q5"/>
  </mergeCells>
  <phoneticPr fontId="20" type="noConversion"/>
  <conditionalFormatting sqref="O9:O3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по КП</vt:lpstr>
      <vt:lpstr>Расчет НМЦК, Реестр+100-р</vt:lpstr>
      <vt:lpstr>'Расчет НМЦК, Реестр+100-р'!Область_печати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2026-04-25T09:30:22Z</cp:lastPrinted>
  <dcterms:created xsi:type="dcterms:W3CDTF">2011-08-15T06:57:36Z</dcterms:created>
  <dcterms:modified xsi:type="dcterms:W3CDTF">2026-05-14T11:37:21Z</dcterms:modified>
</cp:coreProperties>
</file>