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/>
  <mc:AlternateContent xmlns:mc="http://schemas.openxmlformats.org/markup-compatibility/2006">
    <mc:Choice Requires="x15">
      <x15ac:absPath xmlns:x15ac="http://schemas.microsoft.com/office/spreadsheetml/2010/11/ac" url="\\192.168.0.4\закупки\2026\NEW_документация\Ксенофонтова\Охрана июнь\"/>
    </mc:Choice>
  </mc:AlternateContent>
  <xr:revisionPtr revIDLastSave="0" documentId="13_ncr:1_{100CFFB4-D872-4E5A-B809-A02D7860C5F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Раб.дни 2026 г." sheetId="7" r:id="rId1"/>
    <sheet name="Вых., праздн., дни 2026г." sheetId="5" r:id="rId2"/>
    <sheet name="Расчет НМЦК" sheetId="8" r:id="rId3"/>
  </sheets>
  <definedNames>
    <definedName name="_xlnm.Print_Area" localSheetId="1">'Вых., праздн., дни 2026г.'!$A$1:$E$53</definedName>
    <definedName name="_xlnm.Print_Area" localSheetId="0">'Раб.дни 2026 г.'!$A$1:$E$53</definedName>
    <definedName name="_xlnm.Print_Area" localSheetId="2">'Расчет НМЦК'!$A$1:$H$13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5" l="1"/>
  <c r="E25" i="5"/>
  <c r="E18" i="7"/>
  <c r="F7" i="8" l="1"/>
  <c r="F6" i="8"/>
  <c r="E23" i="7"/>
  <c r="E18" i="5"/>
  <c r="E23" i="5" s="1"/>
  <c r="E11" i="5"/>
  <c r="E10" i="5" s="1"/>
  <c r="E11" i="7"/>
  <c r="E10" i="7" s="1"/>
  <c r="E31" i="5" l="1"/>
  <c r="E29" i="7"/>
  <c r="E31" i="7" s="1"/>
  <c r="E21" i="5" l="1"/>
  <c r="D38" i="5" s="1"/>
  <c r="E21" i="7"/>
  <c r="D38" i="7" s="1"/>
  <c r="D41" i="7" s="1"/>
  <c r="D41" i="5" l="1"/>
  <c r="D44" i="7"/>
  <c r="D47" i="7" s="1"/>
  <c r="D44" i="5" l="1"/>
  <c r="D49" i="7"/>
  <c r="D51" i="7" s="1"/>
  <c r="D53" i="7" s="1"/>
  <c r="D47" i="5" l="1"/>
  <c r="D49" i="5" s="1"/>
  <c r="D6" i="8"/>
  <c r="G6" i="8" l="1"/>
  <c r="H6" i="8" s="1"/>
  <c r="D51" i="5"/>
  <c r="D7" i="8" s="1"/>
  <c r="G7" i="8" s="1"/>
  <c r="H7" i="8" s="1"/>
  <c r="H8" i="8" l="1"/>
  <c r="D54" i="5"/>
</calcChain>
</file>

<file path=xl/sharedStrings.xml><?xml version="1.0" encoding="utf-8"?>
<sst xmlns="http://schemas.openxmlformats.org/spreadsheetml/2006/main" count="226" uniqueCount="118">
  <si>
    <t>Константа</t>
  </si>
  <si>
    <t>Наименование</t>
  </si>
  <si>
    <t>Порядок расчета или исходные данные</t>
  </si>
  <si>
    <t>Ед. изм.</t>
  </si>
  <si>
    <t>Значение</t>
  </si>
  <si>
    <t>МРОТ</t>
  </si>
  <si>
    <t>Минимальный размер оплаты труда</t>
  </si>
  <si>
    <t>"Региональное соглашение о минимальной заработной плате в Санкт-Петербурге на 2026 год" (Заключено в г. Санкт-Петербурге 11.12.2025 N 395/25-С)</t>
  </si>
  <si>
    <t>руб.</t>
  </si>
  <si>
    <t>Iинфл</t>
  </si>
  <si>
    <t>Индекс потребительских цен</t>
  </si>
  <si>
    <t>Индекс потребительских цен на прочие услуги, принимаемый в соответствии с публикуемыми Минэкономразвития России прогнозами социально-экономического развития Российской Федерации</t>
  </si>
  <si>
    <t>%</t>
  </si>
  <si>
    <t>НДС</t>
  </si>
  <si>
    <t>Налог на добавленную стоимость</t>
  </si>
  <si>
    <t>Статья 164 Налогового кодекса РФ</t>
  </si>
  <si>
    <t>Y</t>
  </si>
  <si>
    <t>Ставка страховых взносов</t>
  </si>
  <si>
    <t xml:space="preserve">Статья 425 Налогового кодекса РФ: </t>
  </si>
  <si>
    <t>Y = 30,2% (22,0%+5,1%+2,9%+0,2%)</t>
  </si>
  <si>
    <t>U</t>
  </si>
  <si>
    <t>Корректирующий коэффициент</t>
  </si>
  <si>
    <t>U = Uб + Uд1 + Uд2 + Uд3 + Uд4 + Uд5, (суммарное значение дополнительных коэффициентов не может превышать 0,35)</t>
  </si>
  <si>
    <t>---</t>
  </si>
  <si>
    <t>Uб</t>
  </si>
  <si>
    <t>Базовый корректирующий коэффициент</t>
  </si>
  <si>
    <t>Пост охраны в составе одного работника с режимом работы 13 часов</t>
  </si>
  <si>
    <t>Uд1</t>
  </si>
  <si>
    <t>Дополнительный коэффициент</t>
  </si>
  <si>
    <t>Наличие спецсредств у работника (да = 0,05; нет = 0)</t>
  </si>
  <si>
    <t>Uд2</t>
  </si>
  <si>
    <t>Наличие служебного оружия у работника (да = 0,2; нет = 0)</t>
  </si>
  <si>
    <t>Uд3</t>
  </si>
  <si>
    <t>Обеспечение порядка в местах проведения массовых мероприятий (да = 0,3; нет = 0)</t>
  </si>
  <si>
    <t>Uд4</t>
  </si>
  <si>
    <t>Охрана объектов и (или) имущества, а также обеспечение внутриобъектового и пропускного режимов на объектах, в отношении которых установлены обязательные для выполнения требования к антитеррористической защищенности (да = 0,1; нет = 0)</t>
  </si>
  <si>
    <t>Uд5</t>
  </si>
  <si>
    <t>Наличие допуска к государственной тайне работника и режимно-секретного подразделения (да = 0,05; нет = 0)</t>
  </si>
  <si>
    <t>Кu</t>
  </si>
  <si>
    <t>Количество часов работы работника по контракту на 13 ч посту охраны</t>
  </si>
  <si>
    <t>Человеко-час (чел.ч)</t>
  </si>
  <si>
    <t>СНР</t>
  </si>
  <si>
    <t>Среднемесячное количество рабочих часов одного работника поста охраны</t>
  </si>
  <si>
    <t>Производственный календарь (для 40-часовой пятидневной рабочей недели) на 2026 год (СНР - Количество рабочих дней в год по Производственному календарю на 2026 год составляет 1972 часа / 12 месяцев)</t>
  </si>
  <si>
    <t>час</t>
  </si>
  <si>
    <t xml:space="preserve">2. Расчет прямых затрат Сu: </t>
  </si>
  <si>
    <t>Сu = (БЗП + Дн + Двп + Дрк + РО + СВ) × U</t>
  </si>
  <si>
    <t>Переменная</t>
  </si>
  <si>
    <t>Порядок расчета</t>
  </si>
  <si>
    <t>Расчет</t>
  </si>
  <si>
    <t>Результат</t>
  </si>
  <si>
    <t>БЗП</t>
  </si>
  <si>
    <t>Базовая заработная плата работника (рублей/час)</t>
  </si>
  <si>
    <t>МРОТ/СНР</t>
  </si>
  <si>
    <t>31 250/164,3</t>
  </si>
  <si>
    <t>Дн</t>
  </si>
  <si>
    <t>Доплата за работу в ночное время</t>
  </si>
  <si>
    <t>Дн = БЗП × 20 % / 3 (БЗП умножается на 20 % согласно постановлению Правительства РФ от 22.07.2008 № 554 «О минимальном размере повышения оплаты труда за работу в ночное время» и делится на «3», так как время с 22 часов до 6 часов составляет 1/3 суток)</t>
  </si>
  <si>
    <t>Двп</t>
  </si>
  <si>
    <t>Доплата за работу в выходные и праздничные дни</t>
  </si>
  <si>
    <t>Дрк</t>
  </si>
  <si>
    <t>Доплата за работу в районах Крайнего Севера и приравненных к ним местностях</t>
  </si>
  <si>
    <t xml:space="preserve">Порядок и размер доплаты за работу в районах Крайнего Севера </t>
  </si>
  <si>
    <t>и приравненных к ним местностях, установлены статьей 316 Трудового кодекса РФ и в местностях, районные коэффициенты для которых установлены нормативными правовыми актами, изданными до введения в действие Трудового кодекса Российской Федерации, в том числе актами бывшего СССР, в части, не противоречащей Трудовому кодексу Российской Федерации</t>
  </si>
  <si>
    <t>РО</t>
  </si>
  <si>
    <t>Резерв на отпуск</t>
  </si>
  <si>
    <t>РО = БЗП+Дн+Двп+Дрк / 12</t>
  </si>
  <si>
    <t>Формула утверждена Приказом из среднего расчета нахождения охранника в отпуске один раз в год длительностью 28 дней и более, что практически равно одному месяцу в год</t>
  </si>
  <si>
    <t>СВ</t>
  </si>
  <si>
    <t>Страховые взносы</t>
  </si>
  <si>
    <t>СВ = (БЗП+Дн+Двп+Дрк+РО) * Y</t>
  </si>
  <si>
    <t>3. Расчет НМЦК:</t>
  </si>
  <si>
    <t xml:space="preserve">Общая сумма всех прямых затрат 1 Человеко-часа (чел.ч) на 1 охранника: рабочие дни 13-часовой пост охраны </t>
  </si>
  <si>
    <t>1. Расчет общих прямых затрат:</t>
  </si>
  <si>
    <t>- чел./час</t>
  </si>
  <si>
    <t>2. Расчет КР (косвенных расходов):</t>
  </si>
  <si>
    <t>3. Расчет П (прибыли):</t>
  </si>
  <si>
    <t>Час работы при 13-часовом дне в рабочие дни составляет, руб.</t>
  </si>
  <si>
    <t>Час работы при 13-часовом дне в рабочие дни составляет с учетом инфляции, руб.</t>
  </si>
  <si>
    <t>Пост охраны в составе одного работника с режимом работы 8 часов</t>
  </si>
  <si>
    <t>Количество часов работы работника по контракту на 8 ч посту охраны</t>
  </si>
  <si>
    <t xml:space="preserve">Общая сумма всех прямых затрат 1 Человеко-часа (чел.ч) на 1 охранника: выходные, праздничные дни  8-часовой пост охраны </t>
  </si>
  <si>
    <t>Час работы при 8-часовом дне в выходные и праздничные дни составляет, руб.</t>
  </si>
  <si>
    <t>Час работы при 8-часовом дне в выходные и праздничные дни составляет с учетом инфляции, руб.</t>
  </si>
  <si>
    <t>№ п/п</t>
  </si>
  <si>
    <t>Наименование товара (работы, услуги)</t>
  </si>
  <si>
    <t>год</t>
  </si>
  <si>
    <t>Цена за ед. изм. В соответствии с Приказом № 45 от 15.02.2021</t>
  </si>
  <si>
    <t>Ед.изм.</t>
  </si>
  <si>
    <t>v - кол-во (объем) закупаемого товара (работы, услуги), ед.</t>
  </si>
  <si>
    <t>Цена услуги применяемая  заказчиком для расчета НМЦК, руб.</t>
  </si>
  <si>
    <t xml:space="preserve">                  , руб. </t>
  </si>
  <si>
    <t>Оказание услуг по контрольно-пропускному режиму ( рабочие дни)</t>
  </si>
  <si>
    <t>чел.час</t>
  </si>
  <si>
    <t>Оказание услуг по контрольно-пропускному режиму (выходные , праздничные дни  по согласованию с заказчикам)</t>
  </si>
  <si>
    <t xml:space="preserve">Начальная (максимальная) цена контракта </t>
  </si>
  <si>
    <t>190,2 x 20% / 3</t>
  </si>
  <si>
    <t xml:space="preserve">НМЦК составляет за выходные , праздничные дни  по согласованию с заказчиком </t>
  </si>
  <si>
    <t>(190,2 + 0 + 0 + 0) / 12</t>
  </si>
  <si>
    <t>(190,2 + 0 + 0+ 0 +15,85) × 30,2%</t>
  </si>
  <si>
    <t xml:space="preserve">4. Расчет НДС 22%: </t>
  </si>
  <si>
    <t xml:space="preserve">НДС=(Сu*Ku)+КР+П)*0,22 </t>
  </si>
  <si>
    <t>(190,2 + 0 + 20,84+ 0 +17,59) × 30,2%</t>
  </si>
  <si>
    <r>
      <t>Расчет начальной(максимальной) цены контракта
Обоснование и расчёт начальной (максимальной) цены в соответствии с Приказом Росгвардии от 15.02.2021 N 45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охранных услуг" на</t>
    </r>
    <r>
      <rPr>
        <b/>
        <sz val="11"/>
        <color rgb="FFFF0000"/>
        <rFont val="Times New Roman"/>
        <charset val="204"/>
      </rPr>
      <t xml:space="preserve"> июнь 2026 года</t>
    </r>
    <r>
      <rPr>
        <b/>
        <sz val="11"/>
        <color rgb="FF000000"/>
        <rFont val="Times New Roman"/>
        <charset val="204"/>
      </rPr>
      <t xml:space="preserve"> с учетом специфики Заказчика </t>
    </r>
  </si>
  <si>
    <r>
      <t xml:space="preserve">Расчет начальной(максимальной) цены контракта
Обоснование и расчёт начальной (максимальной) цены в соответствии с Приказом Росгвардии от 15.02.2021 N 45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охранных услуг" на </t>
    </r>
    <r>
      <rPr>
        <sz val="10"/>
        <color rgb="FFFF0000"/>
        <rFont val="Times New Roman"/>
        <family val="1"/>
        <charset val="204"/>
      </rPr>
      <t>июнь</t>
    </r>
    <r>
      <rPr>
        <sz val="10"/>
        <color rgb="FFFF0000"/>
        <rFont val="Times New Roman"/>
        <charset val="204"/>
      </rPr>
      <t xml:space="preserve"> 2026 года</t>
    </r>
    <r>
      <rPr>
        <sz val="10"/>
        <color theme="1"/>
        <rFont val="Times New Roman"/>
        <charset val="204"/>
      </rPr>
      <t xml:space="preserve"> с учетом специфики Заказчика (выходные и праздничные дни)
</t>
    </r>
  </si>
  <si>
    <t xml:space="preserve"> в июне 2026 года, руб.</t>
  </si>
  <si>
    <t xml:space="preserve">Расчет начальной(максимальной) цены контракта
Обоснование и расчёт начальной (максимальной) цены в соответствии с Приказом Росгвардии от 15.02.2021 N 45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охранных услуг" на июнь 2026 года с учетом специфики Заказчика (рабочие дни)
</t>
  </si>
  <si>
    <t>13 часов ×21календарный день (июнь 2026 год)</t>
  </si>
  <si>
    <t>НМЦК составляет за рабочие дни в июне 2026 года, руб.</t>
  </si>
  <si>
    <t>Дата подготовки обоснования НМЦК: 27.05.2026 г.</t>
  </si>
  <si>
    <t>Специалист по закупкам Авгутис Т.Н.</t>
  </si>
  <si>
    <t>8 часа × 6 календарных дней (июнь 2026 год)</t>
  </si>
  <si>
    <t>190,2 x14 / 365*2</t>
  </si>
  <si>
    <r>
      <t>(Количество нерабочих праздничных дней по Производственному календарю в</t>
    </r>
    <r>
      <rPr>
        <sz val="9"/>
        <color rgb="FFFF0000"/>
        <rFont val="Times New Roman"/>
        <family val="1"/>
        <charset val="204"/>
      </rPr>
      <t xml:space="preserve"> 2026 году составляет 14 дней)</t>
    </r>
  </si>
  <si>
    <t>Двп = БЗП × 14 / 365*2 (БЗП умножается на количество праздничных дней в 2026 году и делится на общее количество дней в году)</t>
  </si>
  <si>
    <t>(Количество нерабочих праздничных дней по Производственному календарю в 2026 году составляет 14 дней)</t>
  </si>
  <si>
    <t>190,2 x14/ 365*2</t>
  </si>
  <si>
    <t>(190,2 + 0 + 14,59 + 0) /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</si>
</sst>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"/>
    <numFmt numFmtId="165" formatCode="#\ ##0"/>
  </numFmts>
  <fonts count="30" x14ac:knownFonts="1">
    <font>
      <sz val="11"/>
      <color theme="1"/>
      <name val="Calibri"/>
      <charset val="204"/>
      <scheme val="minor"/>
    </font>
    <font>
      <b/>
      <sz val="11"/>
      <color rgb="FF000000"/>
      <name val="Times New Roman"/>
      <charset val="204"/>
    </font>
    <font>
      <b/>
      <sz val="11"/>
      <color indexed="8"/>
      <name val="Times New Roman"/>
      <charset val="204"/>
    </font>
    <font>
      <sz val="11"/>
      <name val="Times New Roman"/>
      <charset val="204"/>
    </font>
    <font>
      <b/>
      <sz val="10"/>
      <color indexed="8"/>
      <name val="Times New Roman"/>
      <charset val="204"/>
    </font>
    <font>
      <sz val="10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sz val="10"/>
      <color rgb="FFFF0000"/>
      <name val="Times New Roman"/>
      <charset val="204"/>
    </font>
    <font>
      <i/>
      <sz val="10"/>
      <color indexed="8"/>
      <name val="Times New Roman"/>
      <charset val="204"/>
    </font>
    <font>
      <sz val="10"/>
      <color theme="1"/>
      <name val="Times New Roman"/>
      <charset val="204"/>
    </font>
    <font>
      <sz val="9"/>
      <color rgb="FF000000"/>
      <name val="Times New Roman"/>
      <charset val="204"/>
    </font>
    <font>
      <b/>
      <sz val="10"/>
      <color theme="1"/>
      <name val="Times New Roman"/>
      <charset val="204"/>
    </font>
    <font>
      <sz val="11"/>
      <color indexed="8"/>
      <name val="Calibri"/>
      <charset val="204"/>
    </font>
    <font>
      <b/>
      <i/>
      <sz val="11"/>
      <color theme="1"/>
      <name val="Times New Roman"/>
      <charset val="204"/>
    </font>
    <font>
      <b/>
      <sz val="11"/>
      <color theme="1"/>
      <name val="Calibri"/>
      <charset val="204"/>
      <scheme val="minor"/>
    </font>
    <font>
      <sz val="11"/>
      <color rgb="FFFF0000"/>
      <name val="Calibri"/>
      <charset val="204"/>
      <scheme val="minor"/>
    </font>
    <font>
      <b/>
      <sz val="9"/>
      <color rgb="FF000000"/>
      <name val="Times New Roman"/>
      <charset val="204"/>
    </font>
    <font>
      <sz val="9"/>
      <color rgb="FFFF0000"/>
      <name val="Times New Roman"/>
      <charset val="204"/>
    </font>
    <font>
      <b/>
      <sz val="9"/>
      <color rgb="FFFF0000"/>
      <name val="Times New Roman"/>
      <charset val="204"/>
    </font>
    <font>
      <b/>
      <sz val="11"/>
      <color rgb="FFFF0000"/>
      <name val="Times New Roman"/>
      <charset val="204"/>
    </font>
    <font>
      <sz val="9"/>
      <color rgb="FFFF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164" fontId="4" fillId="2" borderId="1" xfId="0" applyNumberFormat="1" applyFont="1" applyFill="1" applyBorder="1" applyAlignment="1">
      <alignment horizontal="right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5" fontId="7" fillId="2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164" fontId="0" fillId="0" borderId="0" xfId="0" applyNumberFormat="1"/>
    <xf numFmtId="0" fontId="12" fillId="0" borderId="0" xfId="0" applyFont="1"/>
    <xf numFmtId="0" fontId="13" fillId="0" borderId="0" xfId="0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164" fontId="14" fillId="0" borderId="0" xfId="0" applyNumberFormat="1" applyFont="1"/>
    <xf numFmtId="0" fontId="15" fillId="0" borderId="0" xfId="0" applyFont="1"/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 wrapText="1"/>
    </xf>
    <xf numFmtId="164" fontId="17" fillId="3" borderId="12" xfId="0" applyNumberFormat="1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2" xfId="0" applyFont="1" applyBorder="1" applyAlignment="1">
      <alignment vertical="center" wrapText="1"/>
    </xf>
    <xf numFmtId="0" fontId="16" fillId="3" borderId="12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justify" vertical="center" wrapText="1"/>
    </xf>
    <xf numFmtId="165" fontId="17" fillId="5" borderId="12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4" fillId="0" borderId="0" xfId="0" applyFont="1"/>
    <xf numFmtId="0" fontId="18" fillId="0" borderId="0" xfId="0" applyFont="1" applyAlignment="1">
      <alignment vertical="center"/>
    </xf>
    <xf numFmtId="0" fontId="17" fillId="5" borderId="12" xfId="0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vertical="center" wrapText="1"/>
    </xf>
    <xf numFmtId="0" fontId="22" fillId="0" borderId="0" xfId="0" applyFont="1"/>
    <xf numFmtId="0" fontId="23" fillId="0" borderId="0" xfId="0" applyFont="1"/>
    <xf numFmtId="164" fontId="23" fillId="0" borderId="0" xfId="0" applyNumberFormat="1" applyFont="1"/>
    <xf numFmtId="0" fontId="24" fillId="0" borderId="0" xfId="0" applyFont="1" applyAlignment="1">
      <alignment vertical="center"/>
    </xf>
    <xf numFmtId="164" fontId="24" fillId="0" borderId="0" xfId="0" applyNumberFormat="1" applyFont="1" applyAlignment="1">
      <alignment vertical="center" wrapText="1"/>
    </xf>
    <xf numFmtId="0" fontId="24" fillId="0" borderId="0" xfId="0" applyFont="1" applyAlignment="1">
      <alignment vertical="center" wrapText="1"/>
    </xf>
    <xf numFmtId="49" fontId="24" fillId="0" borderId="0" xfId="0" applyNumberFormat="1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5" fillId="0" borderId="0" xfId="0" applyFont="1"/>
    <xf numFmtId="0" fontId="21" fillId="0" borderId="0" xfId="0" applyFont="1" applyAlignment="1">
      <alignment horizontal="center" vertical="center" wrapText="1"/>
    </xf>
    <xf numFmtId="0" fontId="25" fillId="0" borderId="15" xfId="0" applyFont="1" applyBorder="1" applyAlignment="1">
      <alignment vertical="top" wrapText="1"/>
    </xf>
    <xf numFmtId="0" fontId="25" fillId="0" borderId="0" xfId="0" applyFont="1" applyAlignment="1">
      <alignment vertical="top" wrapText="1"/>
    </xf>
    <xf numFmtId="164" fontId="25" fillId="0" borderId="0" xfId="0" applyNumberFormat="1" applyFont="1"/>
    <xf numFmtId="0" fontId="21" fillId="0" borderId="0" xfId="0" applyFont="1" applyAlignment="1">
      <alignment horizontal="left" vertical="center"/>
    </xf>
    <xf numFmtId="0" fontId="26" fillId="0" borderId="0" xfId="0" applyFont="1" applyAlignment="1">
      <alignment vertical="center" wrapText="1"/>
    </xf>
    <xf numFmtId="0" fontId="20" fillId="0" borderId="12" xfId="0" applyFont="1" applyBorder="1" applyAlignment="1">
      <alignment vertical="center" wrapText="1"/>
    </xf>
    <xf numFmtId="0" fontId="20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5" borderId="14" xfId="0" applyFont="1" applyFill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15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8" xfId="0" applyFont="1" applyBorder="1" applyAlignment="1">
      <alignment horizontal="center"/>
    </xf>
    <xf numFmtId="164" fontId="25" fillId="0" borderId="0" xfId="0" applyNumberFormat="1" applyFont="1" applyAlignment="1">
      <alignment horizontal="center"/>
    </xf>
    <xf numFmtId="0" fontId="10" fillId="0" borderId="13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20" fillId="5" borderId="13" xfId="0" applyFont="1" applyFill="1" applyBorder="1" applyAlignment="1">
      <alignment horizontal="center" vertical="center" wrapText="1"/>
    </xf>
    <xf numFmtId="0" fontId="17" fillId="5" borderId="11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wrapText="1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33</xdr:row>
      <xdr:rowOff>109904</xdr:rowOff>
    </xdr:from>
    <xdr:to>
      <xdr:col>2</xdr:col>
      <xdr:colOff>3174756</xdr:colOff>
      <xdr:row>33</xdr:row>
      <xdr:rowOff>567104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66800" y="12959080"/>
          <a:ext cx="381254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197827</xdr:colOff>
      <xdr:row>39</xdr:row>
      <xdr:rowOff>209550</xdr:rowOff>
    </xdr:from>
    <xdr:to>
      <xdr:col>2</xdr:col>
      <xdr:colOff>93785</xdr:colOff>
      <xdr:row>41</xdr:row>
      <xdr:rowOff>0</xdr:rowOff>
    </xdr:to>
    <xdr:pic>
      <xdr:nvPicPr>
        <xdr:cNvPr id="3" name="Рисунок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7485" y="14706600"/>
          <a:ext cx="1600835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80597</xdr:colOff>
      <xdr:row>42</xdr:row>
      <xdr:rowOff>224936</xdr:rowOff>
    </xdr:from>
    <xdr:to>
      <xdr:col>2</xdr:col>
      <xdr:colOff>404447</xdr:colOff>
      <xdr:row>44</xdr:row>
      <xdr:rowOff>31505</xdr:rowOff>
    </xdr:to>
    <xdr:pic>
      <xdr:nvPicPr>
        <xdr:cNvPr id="4" name="Рисунок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0010" y="15512415"/>
          <a:ext cx="2028825" cy="377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33</xdr:row>
      <xdr:rowOff>109904</xdr:rowOff>
    </xdr:from>
    <xdr:to>
      <xdr:col>2</xdr:col>
      <xdr:colOff>3174756</xdr:colOff>
      <xdr:row>33</xdr:row>
      <xdr:rowOff>567104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66800" y="12806680"/>
          <a:ext cx="381254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197827</xdr:colOff>
      <xdr:row>39</xdr:row>
      <xdr:rowOff>209550</xdr:rowOff>
    </xdr:from>
    <xdr:to>
      <xdr:col>2</xdr:col>
      <xdr:colOff>93785</xdr:colOff>
      <xdr:row>41</xdr:row>
      <xdr:rowOff>0</xdr:rowOff>
    </xdr:to>
    <xdr:pic>
      <xdr:nvPicPr>
        <xdr:cNvPr id="3" name="Рисунок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7485" y="14554200"/>
          <a:ext cx="1600835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80597</xdr:colOff>
      <xdr:row>42</xdr:row>
      <xdr:rowOff>224936</xdr:rowOff>
    </xdr:from>
    <xdr:to>
      <xdr:col>2</xdr:col>
      <xdr:colOff>404447</xdr:colOff>
      <xdr:row>44</xdr:row>
      <xdr:rowOff>31505</xdr:rowOff>
    </xdr:to>
    <xdr:pic>
      <xdr:nvPicPr>
        <xdr:cNvPr id="4" name="Рисунок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0010" y="15360015"/>
          <a:ext cx="2028825" cy="377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200026</xdr:colOff>
      <xdr:row>3</xdr:row>
      <xdr:rowOff>228600</xdr:rowOff>
    </xdr:from>
    <xdr:to>
      <xdr:col>7</xdr:col>
      <xdr:colOff>1504950</xdr:colOff>
      <xdr:row>3</xdr:row>
      <xdr:rowOff>971550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7038975" y="2314575"/>
          <a:ext cx="13049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19050</xdr:rowOff>
    </xdr:from>
    <xdr:to>
      <xdr:col>7</xdr:col>
      <xdr:colOff>180975</xdr:colOff>
      <xdr:row>7</xdr:row>
      <xdr:rowOff>552450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>
        <a:xfrm>
          <a:off x="5886450" y="5229225"/>
          <a:ext cx="11334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266700</xdr:colOff>
      <xdr:row>2</xdr:row>
      <xdr:rowOff>95250</xdr:rowOff>
    </xdr:from>
    <xdr:to>
      <xdr:col>7</xdr:col>
      <xdr:colOff>771525</xdr:colOff>
      <xdr:row>2</xdr:row>
      <xdr:rowOff>491399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7105650" y="1666875"/>
          <a:ext cx="504825" cy="395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4"/>
  <sheetViews>
    <sheetView tabSelected="1" topLeftCell="A22" zoomScale="130" zoomScaleNormal="130" workbookViewId="0">
      <selection activeCell="D32" sqref="D32"/>
    </sheetView>
  </sheetViews>
  <sheetFormatPr defaultColWidth="11.7109375" defaultRowHeight="15" x14ac:dyDescent="0.25"/>
  <cols>
    <col min="2" max="2" width="13.85546875" customWidth="1"/>
    <col min="3" max="3" width="55.28515625" customWidth="1"/>
    <col min="4" max="4" width="13" customWidth="1"/>
    <col min="6" max="6" width="13.42578125" customWidth="1"/>
  </cols>
  <sheetData>
    <row r="1" spans="1:5" ht="22.5" customHeight="1" x14ac:dyDescent="0.25">
      <c r="A1" s="76" t="s">
        <v>106</v>
      </c>
      <c r="B1" s="77"/>
      <c r="C1" s="77"/>
      <c r="D1" s="77"/>
      <c r="E1" s="77"/>
    </row>
    <row r="2" spans="1:5" ht="51.75" customHeight="1" x14ac:dyDescent="0.25">
      <c r="A2" s="77"/>
      <c r="B2" s="77"/>
      <c r="C2" s="77"/>
      <c r="D2" s="77"/>
      <c r="E2" s="77"/>
    </row>
    <row r="3" spans="1:5" ht="36" customHeight="1" x14ac:dyDescent="0.25">
      <c r="A3" s="78"/>
      <c r="B3" s="78"/>
      <c r="C3" s="78"/>
      <c r="D3" s="78"/>
      <c r="E3" s="78"/>
    </row>
    <row r="4" spans="1:5" x14ac:dyDescent="0.25">
      <c r="A4" s="20" t="s">
        <v>0</v>
      </c>
      <c r="B4" s="21" t="s">
        <v>1</v>
      </c>
      <c r="C4" s="21" t="s">
        <v>2</v>
      </c>
      <c r="D4" s="21" t="s">
        <v>3</v>
      </c>
      <c r="E4" s="21" t="s">
        <v>4</v>
      </c>
    </row>
    <row r="5" spans="1:5" ht="36" x14ac:dyDescent="0.25">
      <c r="A5" s="22" t="s">
        <v>5</v>
      </c>
      <c r="B5" s="23" t="s">
        <v>6</v>
      </c>
      <c r="C5" s="24" t="s">
        <v>7</v>
      </c>
      <c r="D5" s="23" t="s">
        <v>8</v>
      </c>
      <c r="E5" s="25">
        <v>31250</v>
      </c>
    </row>
    <row r="6" spans="1:5" ht="36" x14ac:dyDescent="0.25">
      <c r="A6" s="22" t="s">
        <v>9</v>
      </c>
      <c r="B6" s="23" t="s">
        <v>10</v>
      </c>
      <c r="C6" s="26" t="s">
        <v>11</v>
      </c>
      <c r="D6" s="23" t="s">
        <v>12</v>
      </c>
      <c r="E6" s="27">
        <v>100</v>
      </c>
    </row>
    <row r="7" spans="1:5" ht="36" x14ac:dyDescent="0.25">
      <c r="A7" s="22" t="s">
        <v>13</v>
      </c>
      <c r="B7" s="23" t="s">
        <v>14</v>
      </c>
      <c r="C7" s="26" t="s">
        <v>15</v>
      </c>
      <c r="D7" s="23" t="s">
        <v>12</v>
      </c>
      <c r="E7" s="27">
        <v>20</v>
      </c>
    </row>
    <row r="8" spans="1:5" x14ac:dyDescent="0.25">
      <c r="A8" s="74" t="s">
        <v>16</v>
      </c>
      <c r="B8" s="80" t="s">
        <v>17</v>
      </c>
      <c r="C8" s="28" t="s">
        <v>18</v>
      </c>
      <c r="D8" s="74" t="s">
        <v>12</v>
      </c>
      <c r="E8" s="85">
        <v>30.2</v>
      </c>
    </row>
    <row r="9" spans="1:5" x14ac:dyDescent="0.25">
      <c r="A9" s="75"/>
      <c r="B9" s="81"/>
      <c r="C9" s="26" t="s">
        <v>19</v>
      </c>
      <c r="D9" s="75"/>
      <c r="E9" s="86"/>
    </row>
    <row r="10" spans="1:5" ht="36" x14ac:dyDescent="0.25">
      <c r="A10" s="29" t="s">
        <v>20</v>
      </c>
      <c r="B10" s="30" t="s">
        <v>21</v>
      </c>
      <c r="C10" s="31" t="s">
        <v>22</v>
      </c>
      <c r="D10" s="30" t="s">
        <v>23</v>
      </c>
      <c r="E10" s="32">
        <f>E11+E12+E13+E14+E15+E16</f>
        <v>1.56</v>
      </c>
    </row>
    <row r="11" spans="1:5" ht="36" x14ac:dyDescent="0.25">
      <c r="A11" s="22" t="s">
        <v>24</v>
      </c>
      <c r="B11" s="23" t="s">
        <v>25</v>
      </c>
      <c r="C11" s="33" t="s">
        <v>26</v>
      </c>
      <c r="D11" s="23" t="s">
        <v>23</v>
      </c>
      <c r="E11" s="34">
        <f>ROUND(2-0.0417*13,2)</f>
        <v>1.46</v>
      </c>
    </row>
    <row r="12" spans="1:5" ht="24" x14ac:dyDescent="0.25">
      <c r="A12" s="22" t="s">
        <v>27</v>
      </c>
      <c r="B12" s="23" t="s">
        <v>28</v>
      </c>
      <c r="C12" s="26" t="s">
        <v>29</v>
      </c>
      <c r="D12" s="23" t="s">
        <v>23</v>
      </c>
      <c r="E12" s="34">
        <v>0</v>
      </c>
    </row>
    <row r="13" spans="1:5" ht="24" x14ac:dyDescent="0.25">
      <c r="A13" s="22" t="s">
        <v>30</v>
      </c>
      <c r="B13" s="23" t="s">
        <v>28</v>
      </c>
      <c r="C13" s="26" t="s">
        <v>31</v>
      </c>
      <c r="D13" s="23" t="s">
        <v>23</v>
      </c>
      <c r="E13" s="34">
        <v>0</v>
      </c>
    </row>
    <row r="14" spans="1:5" ht="24" x14ac:dyDescent="0.25">
      <c r="A14" s="22" t="s">
        <v>32</v>
      </c>
      <c r="B14" s="23" t="s">
        <v>28</v>
      </c>
      <c r="C14" s="26" t="s">
        <v>33</v>
      </c>
      <c r="D14" s="23" t="s">
        <v>23</v>
      </c>
      <c r="E14" s="34">
        <v>0</v>
      </c>
    </row>
    <row r="15" spans="1:5" ht="48" x14ac:dyDescent="0.25">
      <c r="A15" s="22" t="s">
        <v>34</v>
      </c>
      <c r="B15" s="23" t="s">
        <v>28</v>
      </c>
      <c r="C15" s="35" t="s">
        <v>35</v>
      </c>
      <c r="D15" s="23" t="s">
        <v>23</v>
      </c>
      <c r="E15" s="34">
        <v>0.1</v>
      </c>
    </row>
    <row r="16" spans="1:5" ht="24" x14ac:dyDescent="0.25">
      <c r="A16" s="22" t="s">
        <v>36</v>
      </c>
      <c r="B16" s="23" t="s">
        <v>28</v>
      </c>
      <c r="C16" s="26" t="s">
        <v>37</v>
      </c>
      <c r="D16" s="23" t="s">
        <v>23</v>
      </c>
      <c r="E16" s="34">
        <v>0</v>
      </c>
    </row>
    <row r="17" spans="1:8" ht="60" x14ac:dyDescent="0.25">
      <c r="A17" s="22" t="s">
        <v>38</v>
      </c>
      <c r="B17" s="23" t="s">
        <v>39</v>
      </c>
      <c r="C17" s="24" t="s">
        <v>107</v>
      </c>
      <c r="D17" s="23" t="s">
        <v>40</v>
      </c>
      <c r="E17" s="36">
        <v>273</v>
      </c>
    </row>
    <row r="18" spans="1:8" ht="60" x14ac:dyDescent="0.25">
      <c r="A18" s="22" t="s">
        <v>41</v>
      </c>
      <c r="B18" s="23" t="s">
        <v>42</v>
      </c>
      <c r="C18" s="26" t="s">
        <v>43</v>
      </c>
      <c r="D18" s="23" t="s">
        <v>44</v>
      </c>
      <c r="E18" s="23">
        <f>ROUND(1972/12,1)</f>
        <v>164.3</v>
      </c>
    </row>
    <row r="19" spans="1:8" x14ac:dyDescent="0.25">
      <c r="A19" s="13"/>
      <c r="B19" s="13"/>
      <c r="C19" s="37"/>
      <c r="D19" s="13"/>
      <c r="E19" s="13"/>
    </row>
    <row r="20" spans="1:8" x14ac:dyDescent="0.25">
      <c r="A20" s="38" t="s">
        <v>45</v>
      </c>
    </row>
    <row r="21" spans="1:8" x14ac:dyDescent="0.25">
      <c r="A21" s="38" t="s">
        <v>46</v>
      </c>
      <c r="B21" s="39"/>
      <c r="C21" s="39"/>
      <c r="D21" s="39"/>
      <c r="E21" s="39">
        <f>ROUND((E23+E24+E25+E27+E29+E31)*E10,2)</f>
        <v>418.52</v>
      </c>
    </row>
    <row r="22" spans="1:8" x14ac:dyDescent="0.25">
      <c r="A22" s="20" t="s">
        <v>47</v>
      </c>
      <c r="B22" s="21" t="s">
        <v>1</v>
      </c>
      <c r="C22" s="21" t="s">
        <v>48</v>
      </c>
      <c r="D22" s="21" t="s">
        <v>49</v>
      </c>
      <c r="E22" s="21" t="s">
        <v>50</v>
      </c>
    </row>
    <row r="23" spans="1:8" ht="48" x14ac:dyDescent="0.25">
      <c r="A23" s="22" t="s">
        <v>51</v>
      </c>
      <c r="B23" s="23" t="s">
        <v>52</v>
      </c>
      <c r="C23" s="26" t="s">
        <v>53</v>
      </c>
      <c r="D23" s="41" t="s">
        <v>54</v>
      </c>
      <c r="E23" s="41">
        <f>ROUND(E5/E18,2)</f>
        <v>190.2</v>
      </c>
    </row>
    <row r="24" spans="1:8" ht="48" x14ac:dyDescent="0.25">
      <c r="A24" s="22" t="s">
        <v>55</v>
      </c>
      <c r="B24" s="23" t="s">
        <v>56</v>
      </c>
      <c r="C24" s="26" t="s">
        <v>57</v>
      </c>
      <c r="D24" s="42" t="s">
        <v>96</v>
      </c>
      <c r="E24" s="34">
        <v>0</v>
      </c>
    </row>
    <row r="25" spans="1:8" ht="24" x14ac:dyDescent="0.25">
      <c r="A25" s="74" t="s">
        <v>58</v>
      </c>
      <c r="B25" s="74" t="s">
        <v>59</v>
      </c>
      <c r="C25" s="61" t="s">
        <v>114</v>
      </c>
      <c r="D25" s="82" t="s">
        <v>112</v>
      </c>
      <c r="E25" s="72">
        <v>0</v>
      </c>
    </row>
    <row r="26" spans="1:8" ht="24" x14ac:dyDescent="0.25">
      <c r="A26" s="75"/>
      <c r="B26" s="75"/>
      <c r="C26" s="42" t="s">
        <v>113</v>
      </c>
      <c r="D26" s="83"/>
      <c r="E26" s="73"/>
    </row>
    <row r="27" spans="1:8" x14ac:dyDescent="0.25">
      <c r="A27" s="74" t="s">
        <v>60</v>
      </c>
      <c r="B27" s="74" t="s">
        <v>61</v>
      </c>
      <c r="C27" s="28" t="s">
        <v>62</v>
      </c>
      <c r="D27" s="74" t="s">
        <v>23</v>
      </c>
      <c r="E27" s="74">
        <v>0</v>
      </c>
    </row>
    <row r="28" spans="1:8" ht="72" x14ac:dyDescent="0.25">
      <c r="A28" s="75"/>
      <c r="B28" s="75"/>
      <c r="C28" s="26" t="s">
        <v>63</v>
      </c>
      <c r="D28" s="75"/>
      <c r="E28" s="75"/>
    </row>
    <row r="29" spans="1:8" x14ac:dyDescent="0.25">
      <c r="A29" s="74" t="s">
        <v>64</v>
      </c>
      <c r="B29" s="74" t="s">
        <v>65</v>
      </c>
      <c r="C29" s="28" t="s">
        <v>66</v>
      </c>
      <c r="D29" s="84" t="s">
        <v>98</v>
      </c>
      <c r="E29" s="72">
        <f>ROUND((E23+E24+E25+E27)/12,2)</f>
        <v>15.85</v>
      </c>
    </row>
    <row r="30" spans="1:8" ht="36" x14ac:dyDescent="0.25">
      <c r="A30" s="75"/>
      <c r="B30" s="75"/>
      <c r="C30" s="26" t="s">
        <v>67</v>
      </c>
      <c r="D30" s="81"/>
      <c r="E30" s="73"/>
    </row>
    <row r="31" spans="1:8" ht="36" x14ac:dyDescent="0.25">
      <c r="A31" s="22" t="s">
        <v>68</v>
      </c>
      <c r="B31" s="23" t="s">
        <v>69</v>
      </c>
      <c r="C31" s="26" t="s">
        <v>70</v>
      </c>
      <c r="D31" s="42" t="s">
        <v>99</v>
      </c>
      <c r="E31" s="34">
        <f>ROUND((E23+E24+E25+E27+E29)*30.2%,2)</f>
        <v>62.23</v>
      </c>
      <c r="H31" s="14"/>
    </row>
    <row r="32" spans="1:8" x14ac:dyDescent="0.25">
      <c r="A32" s="40"/>
      <c r="B32" s="19"/>
      <c r="C32" s="19"/>
    </row>
    <row r="33" spans="1:7" x14ac:dyDescent="0.25">
      <c r="A33" s="66" t="s">
        <v>71</v>
      </c>
      <c r="B33" s="66"/>
      <c r="C33" s="66"/>
      <c r="D33" s="66"/>
      <c r="E33" s="66"/>
    </row>
    <row r="34" spans="1:7" ht="54.75" customHeight="1" x14ac:dyDescent="0.25">
      <c r="A34" s="67"/>
      <c r="B34" s="67"/>
      <c r="C34" s="67"/>
      <c r="D34" s="67"/>
      <c r="E34" s="67"/>
      <c r="F34" s="14"/>
    </row>
    <row r="36" spans="1:7" x14ac:dyDescent="0.25">
      <c r="A36" s="68" t="s">
        <v>72</v>
      </c>
      <c r="B36" s="69"/>
      <c r="C36" s="69"/>
      <c r="D36" s="69"/>
      <c r="E36" s="69"/>
    </row>
    <row r="37" spans="1:7" x14ac:dyDescent="0.25">
      <c r="A37" s="70" t="s">
        <v>73</v>
      </c>
      <c r="B37" s="71"/>
      <c r="C37" s="71"/>
      <c r="D37" s="71"/>
    </row>
    <row r="38" spans="1:7" s="19" customFormat="1" ht="15" customHeight="1" x14ac:dyDescent="0.25">
      <c r="A38" s="46" t="s">
        <v>46</v>
      </c>
      <c r="B38" s="46"/>
      <c r="C38" s="47"/>
      <c r="D38" s="57">
        <f>E21</f>
        <v>418.52</v>
      </c>
      <c r="E38" s="49" t="s">
        <v>74</v>
      </c>
      <c r="F38" s="62"/>
      <c r="G38" s="62"/>
    </row>
    <row r="39" spans="1:7" x14ac:dyDescent="0.25">
      <c r="A39" s="50"/>
      <c r="B39" s="51"/>
      <c r="C39" s="51"/>
      <c r="D39" s="51"/>
      <c r="E39" s="51"/>
    </row>
    <row r="40" spans="1:7" ht="19.5" customHeight="1" x14ac:dyDescent="0.25">
      <c r="A40" s="63" t="s">
        <v>75</v>
      </c>
      <c r="B40" s="64"/>
      <c r="C40" s="64"/>
      <c r="D40" s="64"/>
      <c r="E40" s="64"/>
    </row>
    <row r="41" spans="1:7" ht="25.5" customHeight="1" x14ac:dyDescent="0.25">
      <c r="A41" s="53"/>
      <c r="B41" s="54"/>
      <c r="C41" s="55"/>
      <c r="D41" s="55">
        <f>ROUND(((D38*E17)/E17)*0.2,2)</f>
        <v>83.7</v>
      </c>
      <c r="E41" s="54"/>
    </row>
    <row r="42" spans="1:7" ht="17.25" customHeight="1" x14ac:dyDescent="0.25">
      <c r="A42" s="53"/>
      <c r="B42" s="54"/>
      <c r="C42" s="55"/>
      <c r="D42" s="55"/>
      <c r="E42" s="54"/>
    </row>
    <row r="43" spans="1:7" ht="18.75" customHeight="1" x14ac:dyDescent="0.25">
      <c r="A43" s="63" t="s">
        <v>76</v>
      </c>
      <c r="B43" s="64"/>
      <c r="C43" s="64"/>
      <c r="D43" s="64"/>
      <c r="E43" s="51"/>
    </row>
    <row r="44" spans="1:7" ht="26.25" customHeight="1" x14ac:dyDescent="0.25">
      <c r="A44" s="54"/>
      <c r="B44" s="51"/>
      <c r="C44" s="51"/>
      <c r="D44" s="51">
        <f>ROUND((((D38*E17)/E17)+D41)*0.05,2)</f>
        <v>25.11</v>
      </c>
      <c r="E44" s="51"/>
    </row>
    <row r="45" spans="1:7" x14ac:dyDescent="0.25">
      <c r="A45" s="50"/>
      <c r="B45" s="51"/>
      <c r="C45" s="51"/>
      <c r="D45" s="51"/>
      <c r="E45" s="51"/>
    </row>
    <row r="46" spans="1:7" ht="19.5" customHeight="1" x14ac:dyDescent="0.25">
      <c r="A46" s="63" t="s">
        <v>100</v>
      </c>
      <c r="B46" s="64"/>
      <c r="C46" s="64"/>
      <c r="D46" s="64"/>
      <c r="E46" s="51"/>
    </row>
    <row r="47" spans="1:7" ht="24" customHeight="1" x14ac:dyDescent="0.25">
      <c r="A47" s="63" t="s">
        <v>101</v>
      </c>
      <c r="B47" s="64"/>
      <c r="C47" s="55"/>
      <c r="D47" s="51">
        <f>ROUND((((D38*E17)/E17)+D41+D44)*0.22,2)</f>
        <v>116.01</v>
      </c>
      <c r="E47" s="51"/>
    </row>
    <row r="48" spans="1:7" x14ac:dyDescent="0.25">
      <c r="A48" s="52"/>
      <c r="B48" s="52"/>
      <c r="C48" s="55"/>
      <c r="D48" s="51"/>
      <c r="E48" s="51"/>
    </row>
    <row r="49" spans="1:5" x14ac:dyDescent="0.25">
      <c r="A49" s="65" t="s">
        <v>77</v>
      </c>
      <c r="B49" s="65"/>
      <c r="C49" s="65"/>
      <c r="D49" s="55">
        <f>ROUND(D38+D41+D44+D47,2)</f>
        <v>643.34</v>
      </c>
      <c r="E49" s="51"/>
    </row>
    <row r="50" spans="1:5" x14ac:dyDescent="0.25">
      <c r="A50" s="56"/>
      <c r="B50" s="56"/>
      <c r="C50" s="56"/>
      <c r="D50" s="55"/>
      <c r="E50" s="51"/>
    </row>
    <row r="51" spans="1:5" x14ac:dyDescent="0.25">
      <c r="A51" s="65" t="s">
        <v>78</v>
      </c>
      <c r="B51" s="65"/>
      <c r="C51" s="65"/>
      <c r="D51" s="55">
        <f>ROUND(D49*E6%,2)</f>
        <v>643.34</v>
      </c>
      <c r="E51" s="51"/>
    </row>
    <row r="52" spans="1:5" x14ac:dyDescent="0.25">
      <c r="A52" s="51"/>
      <c r="B52" s="51"/>
      <c r="C52" s="55"/>
      <c r="D52" s="79"/>
      <c r="E52" s="79"/>
    </row>
    <row r="53" spans="1:5" x14ac:dyDescent="0.25">
      <c r="A53" s="43" t="s">
        <v>108</v>
      </c>
      <c r="B53" s="44"/>
      <c r="C53" s="44"/>
      <c r="D53" s="45">
        <f>ROUND(D51*E17,2)</f>
        <v>175631.82</v>
      </c>
    </row>
    <row r="54" spans="1:5" x14ac:dyDescent="0.25">
      <c r="C54" s="14"/>
    </row>
  </sheetData>
  <mergeCells count="29">
    <mergeCell ref="A1:E3"/>
    <mergeCell ref="A51:C51"/>
    <mergeCell ref="D52:E52"/>
    <mergeCell ref="A8:A9"/>
    <mergeCell ref="A25:A26"/>
    <mergeCell ref="A27:A28"/>
    <mergeCell ref="A29:A30"/>
    <mergeCell ref="B8:B9"/>
    <mergeCell ref="B25:B26"/>
    <mergeCell ref="B27:B28"/>
    <mergeCell ref="B29:B30"/>
    <mergeCell ref="D8:D9"/>
    <mergeCell ref="D25:D26"/>
    <mergeCell ref="D27:D28"/>
    <mergeCell ref="D29:D30"/>
    <mergeCell ref="E8:E9"/>
    <mergeCell ref="E25:E26"/>
    <mergeCell ref="A40:E40"/>
    <mergeCell ref="A43:D43"/>
    <mergeCell ref="E27:E28"/>
    <mergeCell ref="E29:E30"/>
    <mergeCell ref="F38:G38"/>
    <mergeCell ref="A46:D46"/>
    <mergeCell ref="A47:B47"/>
    <mergeCell ref="A49:C49"/>
    <mergeCell ref="A33:E33"/>
    <mergeCell ref="A34:E34"/>
    <mergeCell ref="A36:E36"/>
    <mergeCell ref="A37:D37"/>
  </mergeCells>
  <pageMargins left="0.7" right="0.7" top="0.75" bottom="0.75" header="0.3" footer="0.3"/>
  <pageSetup paperSize="9" scale="74" orientation="portrait" r:id="rId1"/>
  <rowBreaks count="1" manualBreakCount="1">
    <brk id="32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4"/>
  <sheetViews>
    <sheetView topLeftCell="A21" zoomScale="130" zoomScaleNormal="130" workbookViewId="0">
      <selection activeCell="E25" sqref="E25:E26"/>
    </sheetView>
  </sheetViews>
  <sheetFormatPr defaultColWidth="11.7109375" defaultRowHeight="15" x14ac:dyDescent="0.25"/>
  <cols>
    <col min="2" max="2" width="13.85546875" customWidth="1"/>
    <col min="3" max="3" width="55.7109375" customWidth="1"/>
    <col min="4" max="4" width="14.28515625" customWidth="1"/>
    <col min="6" max="6" width="13.42578125" customWidth="1"/>
  </cols>
  <sheetData>
    <row r="1" spans="1:5" ht="22.5" customHeight="1" x14ac:dyDescent="0.25">
      <c r="A1" s="87" t="s">
        <v>104</v>
      </c>
      <c r="B1" s="77"/>
      <c r="C1" s="77"/>
      <c r="D1" s="77"/>
      <c r="E1" s="77"/>
    </row>
    <row r="2" spans="1:5" ht="51.75" customHeight="1" x14ac:dyDescent="0.25">
      <c r="A2" s="77"/>
      <c r="B2" s="77"/>
      <c r="C2" s="77"/>
      <c r="D2" s="77"/>
      <c r="E2" s="77"/>
    </row>
    <row r="3" spans="1:5" ht="36" customHeight="1" x14ac:dyDescent="0.25">
      <c r="A3" s="78"/>
      <c r="B3" s="78"/>
      <c r="C3" s="78"/>
      <c r="D3" s="78"/>
      <c r="E3" s="78"/>
    </row>
    <row r="4" spans="1:5" x14ac:dyDescent="0.25">
      <c r="A4" s="20" t="s">
        <v>0</v>
      </c>
      <c r="B4" s="21" t="s">
        <v>1</v>
      </c>
      <c r="C4" s="21" t="s">
        <v>2</v>
      </c>
      <c r="D4" s="21" t="s">
        <v>3</v>
      </c>
      <c r="E4" s="21" t="s">
        <v>4</v>
      </c>
    </row>
    <row r="5" spans="1:5" ht="36" x14ac:dyDescent="0.25">
      <c r="A5" s="22" t="s">
        <v>5</v>
      </c>
      <c r="B5" s="23" t="s">
        <v>6</v>
      </c>
      <c r="C5" s="24" t="s">
        <v>7</v>
      </c>
      <c r="D5" s="23" t="s">
        <v>8</v>
      </c>
      <c r="E5" s="25">
        <v>31250</v>
      </c>
    </row>
    <row r="6" spans="1:5" ht="36" x14ac:dyDescent="0.25">
      <c r="A6" s="22" t="s">
        <v>9</v>
      </c>
      <c r="B6" s="23" t="s">
        <v>10</v>
      </c>
      <c r="C6" s="26" t="s">
        <v>11</v>
      </c>
      <c r="D6" s="23" t="s">
        <v>12</v>
      </c>
      <c r="E6" s="27">
        <v>100</v>
      </c>
    </row>
    <row r="7" spans="1:5" ht="36" x14ac:dyDescent="0.25">
      <c r="A7" s="22" t="s">
        <v>13</v>
      </c>
      <c r="B7" s="23" t="s">
        <v>14</v>
      </c>
      <c r="C7" s="26" t="s">
        <v>15</v>
      </c>
      <c r="D7" s="23" t="s">
        <v>12</v>
      </c>
      <c r="E7" s="27">
        <v>20</v>
      </c>
    </row>
    <row r="8" spans="1:5" x14ac:dyDescent="0.25">
      <c r="A8" s="74" t="s">
        <v>16</v>
      </c>
      <c r="B8" s="80" t="s">
        <v>17</v>
      </c>
      <c r="C8" s="28" t="s">
        <v>18</v>
      </c>
      <c r="D8" s="74" t="s">
        <v>12</v>
      </c>
      <c r="E8" s="85">
        <v>30.2</v>
      </c>
    </row>
    <row r="9" spans="1:5" x14ac:dyDescent="0.25">
      <c r="A9" s="75"/>
      <c r="B9" s="81"/>
      <c r="C9" s="26" t="s">
        <v>19</v>
      </c>
      <c r="D9" s="75"/>
      <c r="E9" s="86"/>
    </row>
    <row r="10" spans="1:5" ht="36" x14ac:dyDescent="0.25">
      <c r="A10" s="29" t="s">
        <v>20</v>
      </c>
      <c r="B10" s="30" t="s">
        <v>21</v>
      </c>
      <c r="C10" s="31" t="s">
        <v>22</v>
      </c>
      <c r="D10" s="30" t="s">
        <v>23</v>
      </c>
      <c r="E10" s="32">
        <f>E11+E12+E13+E14+E15+E16</f>
        <v>1.77</v>
      </c>
    </row>
    <row r="11" spans="1:5" ht="36" x14ac:dyDescent="0.25">
      <c r="A11" s="22" t="s">
        <v>24</v>
      </c>
      <c r="B11" s="23" t="s">
        <v>25</v>
      </c>
      <c r="C11" s="33" t="s">
        <v>79</v>
      </c>
      <c r="D11" s="23" t="s">
        <v>23</v>
      </c>
      <c r="E11" s="34">
        <f>ROUND(2-0.0417*8,2)</f>
        <v>1.67</v>
      </c>
    </row>
    <row r="12" spans="1:5" ht="24" x14ac:dyDescent="0.25">
      <c r="A12" s="22" t="s">
        <v>27</v>
      </c>
      <c r="B12" s="23" t="s">
        <v>28</v>
      </c>
      <c r="C12" s="26" t="s">
        <v>29</v>
      </c>
      <c r="D12" s="23" t="s">
        <v>23</v>
      </c>
      <c r="E12" s="34">
        <v>0</v>
      </c>
    </row>
    <row r="13" spans="1:5" ht="24" x14ac:dyDescent="0.25">
      <c r="A13" s="22" t="s">
        <v>30</v>
      </c>
      <c r="B13" s="23" t="s">
        <v>28</v>
      </c>
      <c r="C13" s="26" t="s">
        <v>31</v>
      </c>
      <c r="D13" s="23" t="s">
        <v>23</v>
      </c>
      <c r="E13" s="34">
        <v>0</v>
      </c>
    </row>
    <row r="14" spans="1:5" ht="24" x14ac:dyDescent="0.25">
      <c r="A14" s="22" t="s">
        <v>32</v>
      </c>
      <c r="B14" s="23" t="s">
        <v>28</v>
      </c>
      <c r="C14" s="26" t="s">
        <v>33</v>
      </c>
      <c r="D14" s="23" t="s">
        <v>23</v>
      </c>
      <c r="E14" s="34">
        <v>0</v>
      </c>
    </row>
    <row r="15" spans="1:5" ht="48" x14ac:dyDescent="0.25">
      <c r="A15" s="22" t="s">
        <v>34</v>
      </c>
      <c r="B15" s="23" t="s">
        <v>28</v>
      </c>
      <c r="C15" s="35" t="s">
        <v>35</v>
      </c>
      <c r="D15" s="23" t="s">
        <v>23</v>
      </c>
      <c r="E15" s="34">
        <v>0.1</v>
      </c>
    </row>
    <row r="16" spans="1:5" ht="24" x14ac:dyDescent="0.25">
      <c r="A16" s="22" t="s">
        <v>36</v>
      </c>
      <c r="B16" s="23" t="s">
        <v>28</v>
      </c>
      <c r="C16" s="26" t="s">
        <v>37</v>
      </c>
      <c r="D16" s="23" t="s">
        <v>23</v>
      </c>
      <c r="E16" s="34">
        <v>0</v>
      </c>
    </row>
    <row r="17" spans="1:8" ht="60" x14ac:dyDescent="0.25">
      <c r="A17" s="22" t="s">
        <v>38</v>
      </c>
      <c r="B17" s="23" t="s">
        <v>80</v>
      </c>
      <c r="C17" s="58" t="s">
        <v>111</v>
      </c>
      <c r="D17" s="23" t="s">
        <v>40</v>
      </c>
      <c r="E17" s="36">
        <v>48</v>
      </c>
    </row>
    <row r="18" spans="1:8" ht="60" x14ac:dyDescent="0.25">
      <c r="A18" s="22" t="s">
        <v>41</v>
      </c>
      <c r="B18" s="23" t="s">
        <v>42</v>
      </c>
      <c r="C18" s="26" t="s">
        <v>43</v>
      </c>
      <c r="D18" s="23" t="s">
        <v>44</v>
      </c>
      <c r="E18" s="23">
        <f>ROUND(1972/12,1)</f>
        <v>164.3</v>
      </c>
    </row>
    <row r="19" spans="1:8" x14ac:dyDescent="0.25">
      <c r="A19" s="13"/>
      <c r="B19" s="13"/>
      <c r="C19" s="37"/>
      <c r="D19" s="13"/>
      <c r="E19" s="13"/>
    </row>
    <row r="20" spans="1:8" x14ac:dyDescent="0.25">
      <c r="A20" s="38" t="s">
        <v>45</v>
      </c>
    </row>
    <row r="21" spans="1:8" x14ac:dyDescent="0.25">
      <c r="A21" s="38" t="s">
        <v>46</v>
      </c>
      <c r="B21" s="39"/>
      <c r="C21" s="39"/>
      <c r="D21" s="39"/>
      <c r="E21" s="39">
        <f>ROUND((E23+E24+E25+E27+E29+E31)*E10,2)</f>
        <v>511.28</v>
      </c>
    </row>
    <row r="22" spans="1:8" ht="15.75" thickBot="1" x14ac:dyDescent="0.3">
      <c r="A22" s="20" t="s">
        <v>47</v>
      </c>
      <c r="B22" s="21" t="s">
        <v>1</v>
      </c>
      <c r="C22" s="21" t="s">
        <v>48</v>
      </c>
      <c r="D22" s="21" t="s">
        <v>49</v>
      </c>
      <c r="E22" s="21" t="s">
        <v>50</v>
      </c>
    </row>
    <row r="23" spans="1:8" ht="48.75" thickBot="1" x14ac:dyDescent="0.3">
      <c r="A23" s="22" t="s">
        <v>51</v>
      </c>
      <c r="B23" s="23" t="s">
        <v>52</v>
      </c>
      <c r="C23" s="26" t="s">
        <v>53</v>
      </c>
      <c r="D23" s="59" t="s">
        <v>54</v>
      </c>
      <c r="E23" s="23">
        <f>ROUND(E5/E18,2)</f>
        <v>190.2</v>
      </c>
    </row>
    <row r="24" spans="1:8" ht="48.75" thickBot="1" x14ac:dyDescent="0.3">
      <c r="A24" s="22" t="s">
        <v>55</v>
      </c>
      <c r="B24" s="23" t="s">
        <v>56</v>
      </c>
      <c r="C24" s="26" t="s">
        <v>57</v>
      </c>
      <c r="D24" s="60" t="s">
        <v>96</v>
      </c>
      <c r="E24" s="34">
        <v>0</v>
      </c>
    </row>
    <row r="25" spans="1:8" ht="24" x14ac:dyDescent="0.25">
      <c r="A25" s="74" t="s">
        <v>58</v>
      </c>
      <c r="B25" s="74" t="s">
        <v>59</v>
      </c>
      <c r="C25" s="61" t="s">
        <v>114</v>
      </c>
      <c r="D25" s="82" t="s">
        <v>116</v>
      </c>
      <c r="E25" s="88">
        <f>ROUND(E23*14/365*2,2)</f>
        <v>14.59</v>
      </c>
    </row>
    <row r="26" spans="1:8" ht="24.75" thickBot="1" x14ac:dyDescent="0.3">
      <c r="A26" s="75"/>
      <c r="B26" s="75"/>
      <c r="C26" s="42" t="s">
        <v>115</v>
      </c>
      <c r="D26" s="83"/>
      <c r="E26" s="89"/>
    </row>
    <row r="27" spans="1:8" x14ac:dyDescent="0.25">
      <c r="A27" s="74" t="s">
        <v>60</v>
      </c>
      <c r="B27" s="74" t="s">
        <v>61</v>
      </c>
      <c r="C27" s="28" t="s">
        <v>62</v>
      </c>
      <c r="D27" s="74" t="s">
        <v>23</v>
      </c>
      <c r="E27" s="74">
        <v>0</v>
      </c>
    </row>
    <row r="28" spans="1:8" ht="72.75" thickBot="1" x14ac:dyDescent="0.3">
      <c r="A28" s="75"/>
      <c r="B28" s="75"/>
      <c r="C28" s="26" t="s">
        <v>63</v>
      </c>
      <c r="D28" s="75"/>
      <c r="E28" s="75"/>
    </row>
    <row r="29" spans="1:8" x14ac:dyDescent="0.25">
      <c r="A29" s="74" t="s">
        <v>64</v>
      </c>
      <c r="B29" s="74" t="s">
        <v>65</v>
      </c>
      <c r="C29" s="28" t="s">
        <v>66</v>
      </c>
      <c r="D29" s="84" t="s">
        <v>117</v>
      </c>
      <c r="E29" s="72">
        <f>ROUND((E23+E24+E25+E27)/12,2)</f>
        <v>17.07</v>
      </c>
    </row>
    <row r="30" spans="1:8" ht="36.75" thickBot="1" x14ac:dyDescent="0.3">
      <c r="A30" s="75"/>
      <c r="B30" s="75"/>
      <c r="C30" s="26" t="s">
        <v>67</v>
      </c>
      <c r="D30" s="81"/>
      <c r="E30" s="73"/>
    </row>
    <row r="31" spans="1:8" ht="36.75" thickBot="1" x14ac:dyDescent="0.3">
      <c r="A31" s="22" t="s">
        <v>68</v>
      </c>
      <c r="B31" s="23" t="s">
        <v>69</v>
      </c>
      <c r="C31" s="26" t="s">
        <v>70</v>
      </c>
      <c r="D31" s="42" t="s">
        <v>102</v>
      </c>
      <c r="E31" s="34">
        <f>ROUND((E23+E24+E25+E27+E29)*30.2%,2)</f>
        <v>67</v>
      </c>
      <c r="H31" s="14"/>
    </row>
    <row r="32" spans="1:8" x14ac:dyDescent="0.25">
      <c r="A32" s="40"/>
      <c r="B32" s="19"/>
      <c r="C32" s="19"/>
    </row>
    <row r="33" spans="1:7" x14ac:dyDescent="0.25">
      <c r="A33" s="66" t="s">
        <v>71</v>
      </c>
      <c r="B33" s="66"/>
      <c r="C33" s="66"/>
      <c r="D33" s="66"/>
      <c r="E33" s="66"/>
    </row>
    <row r="34" spans="1:7" ht="54.75" customHeight="1" x14ac:dyDescent="0.25">
      <c r="A34" s="67"/>
      <c r="B34" s="67"/>
      <c r="C34" s="67"/>
      <c r="D34" s="67"/>
      <c r="E34" s="67"/>
      <c r="F34" s="14"/>
    </row>
    <row r="36" spans="1:7" x14ac:dyDescent="0.25">
      <c r="A36" s="68" t="s">
        <v>81</v>
      </c>
      <c r="B36" s="69"/>
      <c r="C36" s="69"/>
      <c r="D36" s="69"/>
      <c r="E36" s="69"/>
    </row>
    <row r="37" spans="1:7" x14ac:dyDescent="0.25">
      <c r="A37" s="70" t="s">
        <v>73</v>
      </c>
      <c r="B37" s="71"/>
      <c r="C37" s="71"/>
      <c r="D37" s="71"/>
    </row>
    <row r="38" spans="1:7" s="19" customFormat="1" ht="15" customHeight="1" x14ac:dyDescent="0.25">
      <c r="A38" s="46" t="s">
        <v>46</v>
      </c>
      <c r="B38" s="46"/>
      <c r="C38" s="47"/>
      <c r="D38" s="48">
        <f>E21</f>
        <v>511.28</v>
      </c>
      <c r="E38" s="49" t="s">
        <v>74</v>
      </c>
      <c r="F38" s="62"/>
      <c r="G38" s="62"/>
    </row>
    <row r="39" spans="1:7" x14ac:dyDescent="0.25">
      <c r="A39" s="50"/>
      <c r="B39" s="51"/>
      <c r="C39" s="51"/>
      <c r="D39" s="51"/>
      <c r="E39" s="51"/>
    </row>
    <row r="40" spans="1:7" ht="19.5" customHeight="1" x14ac:dyDescent="0.25">
      <c r="A40" s="63" t="s">
        <v>75</v>
      </c>
      <c r="B40" s="64"/>
      <c r="C40" s="64"/>
      <c r="D40" s="64"/>
      <c r="E40" s="64"/>
    </row>
    <row r="41" spans="1:7" ht="25.5" customHeight="1" x14ac:dyDescent="0.25">
      <c r="A41" s="53"/>
      <c r="B41" s="54"/>
      <c r="C41" s="55"/>
      <c r="D41" s="55">
        <f>ROUND(((D38*E17)/E17)*0.2,2)</f>
        <v>102.26</v>
      </c>
      <c r="E41" s="54"/>
    </row>
    <row r="42" spans="1:7" ht="17.25" customHeight="1" x14ac:dyDescent="0.25">
      <c r="A42" s="53"/>
      <c r="B42" s="54"/>
      <c r="C42" s="55"/>
      <c r="D42" s="55"/>
      <c r="E42" s="54"/>
    </row>
    <row r="43" spans="1:7" ht="18.75" customHeight="1" x14ac:dyDescent="0.25">
      <c r="A43" s="63" t="s">
        <v>76</v>
      </c>
      <c r="B43" s="64"/>
      <c r="C43" s="64"/>
      <c r="D43" s="64"/>
      <c r="E43" s="51"/>
    </row>
    <row r="44" spans="1:7" ht="26.25" customHeight="1" x14ac:dyDescent="0.25">
      <c r="A44" s="54"/>
      <c r="B44" s="51"/>
      <c r="C44" s="51"/>
      <c r="D44" s="51">
        <f>ROUND((((D38*E17)/E17)+D41)*0.05,2)</f>
        <v>30.68</v>
      </c>
      <c r="E44" s="51"/>
    </row>
    <row r="45" spans="1:7" x14ac:dyDescent="0.25">
      <c r="A45" s="50"/>
      <c r="B45" s="51"/>
      <c r="C45" s="51"/>
      <c r="D45" s="51"/>
      <c r="E45" s="51"/>
    </row>
    <row r="46" spans="1:7" ht="19.5" customHeight="1" x14ac:dyDescent="0.25">
      <c r="A46" s="63" t="s">
        <v>100</v>
      </c>
      <c r="B46" s="64"/>
      <c r="C46" s="64"/>
      <c r="D46" s="64"/>
      <c r="E46" s="51"/>
    </row>
    <row r="47" spans="1:7" ht="24" customHeight="1" x14ac:dyDescent="0.25">
      <c r="A47" s="63" t="s">
        <v>101</v>
      </c>
      <c r="B47" s="64"/>
      <c r="C47" s="55"/>
      <c r="D47" s="51">
        <f>ROUND((((D38*E17)/E17)+D41+D44)*0.22,2)</f>
        <v>141.72999999999999</v>
      </c>
      <c r="E47" s="51"/>
    </row>
    <row r="48" spans="1:7" x14ac:dyDescent="0.25">
      <c r="A48" s="52"/>
      <c r="B48" s="52"/>
      <c r="C48" s="55"/>
      <c r="D48" s="51"/>
      <c r="E48" s="51"/>
    </row>
    <row r="49" spans="1:5" x14ac:dyDescent="0.25">
      <c r="A49" s="65" t="s">
        <v>82</v>
      </c>
      <c r="B49" s="65"/>
      <c r="C49" s="65"/>
      <c r="D49" s="55">
        <f>ROUND(D38+D41+D44+D47,2)</f>
        <v>785.95</v>
      </c>
      <c r="E49" s="51"/>
    </row>
    <row r="50" spans="1:5" x14ac:dyDescent="0.25">
      <c r="A50" s="56"/>
      <c r="B50" s="56"/>
      <c r="C50" s="56"/>
      <c r="D50" s="55"/>
      <c r="E50" s="51"/>
    </row>
    <row r="51" spans="1:5" x14ac:dyDescent="0.25">
      <c r="A51" s="65" t="s">
        <v>83</v>
      </c>
      <c r="B51" s="65"/>
      <c r="C51" s="65"/>
      <c r="D51" s="55">
        <f>ROUND(D49*E6%,2)</f>
        <v>785.95</v>
      </c>
      <c r="E51" s="51"/>
    </row>
    <row r="52" spans="1:5" x14ac:dyDescent="0.25">
      <c r="A52" s="56"/>
      <c r="B52" s="56"/>
      <c r="C52" s="56"/>
      <c r="D52" s="55"/>
      <c r="E52" s="51"/>
    </row>
    <row r="53" spans="1:5" x14ac:dyDescent="0.25">
      <c r="A53" s="43" t="s">
        <v>97</v>
      </c>
      <c r="B53" s="43"/>
      <c r="C53" s="43"/>
      <c r="D53" s="45"/>
      <c r="E53" s="51"/>
    </row>
    <row r="54" spans="1:5" x14ac:dyDescent="0.25">
      <c r="A54" s="43" t="s">
        <v>105</v>
      </c>
      <c r="B54" s="43"/>
      <c r="C54" s="43"/>
      <c r="D54" s="45">
        <f>ROUND(D51*E17,2)</f>
        <v>37725.599999999999</v>
      </c>
      <c r="E54" s="51"/>
    </row>
  </sheetData>
  <mergeCells count="28">
    <mergeCell ref="E8:E9"/>
    <mergeCell ref="E25:E26"/>
    <mergeCell ref="E27:E28"/>
    <mergeCell ref="E29:E30"/>
    <mergeCell ref="A1:E3"/>
    <mergeCell ref="A51:C51"/>
    <mergeCell ref="A8:A9"/>
    <mergeCell ref="A25:A26"/>
    <mergeCell ref="A27:A28"/>
    <mergeCell ref="A29:A30"/>
    <mergeCell ref="B8:B9"/>
    <mergeCell ref="B25:B26"/>
    <mergeCell ref="B27:B28"/>
    <mergeCell ref="B29:B30"/>
    <mergeCell ref="D8:D9"/>
    <mergeCell ref="D25:D26"/>
    <mergeCell ref="D27:D28"/>
    <mergeCell ref="D29:D30"/>
    <mergeCell ref="F38:G38"/>
    <mergeCell ref="A47:B47"/>
    <mergeCell ref="A49:C49"/>
    <mergeCell ref="A33:E33"/>
    <mergeCell ref="A34:E34"/>
    <mergeCell ref="A36:E36"/>
    <mergeCell ref="A37:D37"/>
    <mergeCell ref="A40:E40"/>
    <mergeCell ref="A43:D43"/>
    <mergeCell ref="A46:D46"/>
  </mergeCells>
  <pageMargins left="0.7" right="0.7" top="0.75" bottom="0.75" header="0.3" footer="0.3"/>
  <pageSetup paperSize="9" scale="68" orientation="portrait" r:id="rId1"/>
  <rowBreaks count="1" manualBreakCount="1">
    <brk id="32" max="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7"/>
  <sheetViews>
    <sheetView topLeftCell="A7" zoomScale="120" zoomScaleNormal="120" workbookViewId="0">
      <selection activeCell="J5" sqref="J5"/>
    </sheetView>
  </sheetViews>
  <sheetFormatPr defaultColWidth="9" defaultRowHeight="28.5" customHeight="1" x14ac:dyDescent="0.25"/>
  <cols>
    <col min="1" max="1" width="3.5703125" customWidth="1"/>
    <col min="2" max="2" width="37.85546875" customWidth="1"/>
    <col min="3" max="3" width="8.140625" customWidth="1"/>
    <col min="4" max="4" width="16.85546875" customWidth="1"/>
    <col min="5" max="5" width="9.5703125" customWidth="1"/>
    <col min="6" max="6" width="12.42578125" customWidth="1"/>
    <col min="7" max="7" width="14.28515625" customWidth="1"/>
    <col min="8" max="8" width="23.42578125" customWidth="1"/>
    <col min="9" max="9" width="14.42578125" customWidth="1"/>
    <col min="11" max="11" width="13.42578125" customWidth="1"/>
    <col min="12" max="12" width="18.42578125" customWidth="1"/>
    <col min="13" max="13" width="22.28515625" customWidth="1"/>
    <col min="14" max="14" width="15.7109375" customWidth="1"/>
    <col min="15" max="15" width="13.7109375" customWidth="1"/>
    <col min="254" max="254" width="3.5703125" customWidth="1"/>
    <col min="255" max="255" width="37.85546875" customWidth="1"/>
    <col min="256" max="256" width="18.42578125" customWidth="1"/>
    <col min="257" max="257" width="15.7109375" customWidth="1"/>
    <col min="258" max="258" width="13" customWidth="1"/>
    <col min="259" max="259" width="10.28515625" customWidth="1"/>
    <col min="260" max="260" width="8.42578125" customWidth="1"/>
    <col min="261" max="261" width="10" customWidth="1"/>
    <col min="262" max="262" width="11" customWidth="1"/>
    <col min="263" max="263" width="13.140625" customWidth="1"/>
    <col min="264" max="264" width="11.28515625" customWidth="1"/>
    <col min="265" max="265" width="15.7109375" customWidth="1"/>
    <col min="266" max="266" width="12.5703125" customWidth="1"/>
    <col min="268" max="268" width="10" customWidth="1"/>
    <col min="269" max="269" width="14.5703125" customWidth="1"/>
    <col min="271" max="271" width="13.7109375" customWidth="1"/>
    <col min="510" max="510" width="3.5703125" customWidth="1"/>
    <col min="511" max="511" width="37.85546875" customWidth="1"/>
    <col min="512" max="512" width="18.42578125" customWidth="1"/>
    <col min="513" max="513" width="15.7109375" customWidth="1"/>
    <col min="514" max="514" width="13" customWidth="1"/>
    <col min="515" max="515" width="10.28515625" customWidth="1"/>
    <col min="516" max="516" width="8.42578125" customWidth="1"/>
    <col min="517" max="517" width="10" customWidth="1"/>
    <col min="518" max="518" width="11" customWidth="1"/>
    <col min="519" max="519" width="13.140625" customWidth="1"/>
    <col min="520" max="520" width="11.28515625" customWidth="1"/>
    <col min="521" max="521" width="15.7109375" customWidth="1"/>
    <col min="522" max="522" width="12.5703125" customWidth="1"/>
    <col min="524" max="524" width="10" customWidth="1"/>
    <col min="525" max="525" width="14.5703125" customWidth="1"/>
    <col min="527" max="527" width="13.7109375" customWidth="1"/>
    <col min="766" max="766" width="3.5703125" customWidth="1"/>
    <col min="767" max="767" width="37.85546875" customWidth="1"/>
    <col min="768" max="768" width="18.42578125" customWidth="1"/>
    <col min="769" max="769" width="15.7109375" customWidth="1"/>
    <col min="770" max="770" width="13" customWidth="1"/>
    <col min="771" max="771" width="10.28515625" customWidth="1"/>
    <col min="772" max="772" width="8.42578125" customWidth="1"/>
    <col min="773" max="773" width="10" customWidth="1"/>
    <col min="774" max="774" width="11" customWidth="1"/>
    <col min="775" max="775" width="13.140625" customWidth="1"/>
    <col min="776" max="776" width="11.28515625" customWidth="1"/>
    <col min="777" max="777" width="15.7109375" customWidth="1"/>
    <col min="778" max="778" width="12.5703125" customWidth="1"/>
    <col min="780" max="780" width="10" customWidth="1"/>
    <col min="781" max="781" width="14.5703125" customWidth="1"/>
    <col min="783" max="783" width="13.7109375" customWidth="1"/>
    <col min="1022" max="1022" width="3.5703125" customWidth="1"/>
    <col min="1023" max="1023" width="37.85546875" customWidth="1"/>
    <col min="1024" max="1024" width="18.42578125" customWidth="1"/>
    <col min="1025" max="1025" width="15.7109375" customWidth="1"/>
    <col min="1026" max="1026" width="13" customWidth="1"/>
    <col min="1027" max="1027" width="10.28515625" customWidth="1"/>
    <col min="1028" max="1028" width="8.42578125" customWidth="1"/>
    <col min="1029" max="1029" width="10" customWidth="1"/>
    <col min="1030" max="1030" width="11" customWidth="1"/>
    <col min="1031" max="1031" width="13.140625" customWidth="1"/>
    <col min="1032" max="1032" width="11.28515625" customWidth="1"/>
    <col min="1033" max="1033" width="15.7109375" customWidth="1"/>
    <col min="1034" max="1034" width="12.5703125" customWidth="1"/>
    <col min="1036" max="1036" width="10" customWidth="1"/>
    <col min="1037" max="1037" width="14.5703125" customWidth="1"/>
    <col min="1039" max="1039" width="13.7109375" customWidth="1"/>
    <col min="1278" max="1278" width="3.5703125" customWidth="1"/>
    <col min="1279" max="1279" width="37.85546875" customWidth="1"/>
    <col min="1280" max="1280" width="18.42578125" customWidth="1"/>
    <col min="1281" max="1281" width="15.7109375" customWidth="1"/>
    <col min="1282" max="1282" width="13" customWidth="1"/>
    <col min="1283" max="1283" width="10.28515625" customWidth="1"/>
    <col min="1284" max="1284" width="8.42578125" customWidth="1"/>
    <col min="1285" max="1285" width="10" customWidth="1"/>
    <col min="1286" max="1286" width="11" customWidth="1"/>
    <col min="1287" max="1287" width="13.140625" customWidth="1"/>
    <col min="1288" max="1288" width="11.28515625" customWidth="1"/>
    <col min="1289" max="1289" width="15.7109375" customWidth="1"/>
    <col min="1290" max="1290" width="12.5703125" customWidth="1"/>
    <col min="1292" max="1292" width="10" customWidth="1"/>
    <col min="1293" max="1293" width="14.5703125" customWidth="1"/>
    <col min="1295" max="1295" width="13.7109375" customWidth="1"/>
    <col min="1534" max="1534" width="3.5703125" customWidth="1"/>
    <col min="1535" max="1535" width="37.85546875" customWidth="1"/>
    <col min="1536" max="1536" width="18.42578125" customWidth="1"/>
    <col min="1537" max="1537" width="15.7109375" customWidth="1"/>
    <col min="1538" max="1538" width="13" customWidth="1"/>
    <col min="1539" max="1539" width="10.28515625" customWidth="1"/>
    <col min="1540" max="1540" width="8.42578125" customWidth="1"/>
    <col min="1541" max="1541" width="10" customWidth="1"/>
    <col min="1542" max="1542" width="11" customWidth="1"/>
    <col min="1543" max="1543" width="13.140625" customWidth="1"/>
    <col min="1544" max="1544" width="11.28515625" customWidth="1"/>
    <col min="1545" max="1545" width="15.7109375" customWidth="1"/>
    <col min="1546" max="1546" width="12.5703125" customWidth="1"/>
    <col min="1548" max="1548" width="10" customWidth="1"/>
    <col min="1549" max="1549" width="14.5703125" customWidth="1"/>
    <col min="1551" max="1551" width="13.7109375" customWidth="1"/>
    <col min="1790" max="1790" width="3.5703125" customWidth="1"/>
    <col min="1791" max="1791" width="37.85546875" customWidth="1"/>
    <col min="1792" max="1792" width="18.42578125" customWidth="1"/>
    <col min="1793" max="1793" width="15.7109375" customWidth="1"/>
    <col min="1794" max="1794" width="13" customWidth="1"/>
    <col min="1795" max="1795" width="10.28515625" customWidth="1"/>
    <col min="1796" max="1796" width="8.42578125" customWidth="1"/>
    <col min="1797" max="1797" width="10" customWidth="1"/>
    <col min="1798" max="1798" width="11" customWidth="1"/>
    <col min="1799" max="1799" width="13.140625" customWidth="1"/>
    <col min="1800" max="1800" width="11.28515625" customWidth="1"/>
    <col min="1801" max="1801" width="15.7109375" customWidth="1"/>
    <col min="1802" max="1802" width="12.5703125" customWidth="1"/>
    <col min="1804" max="1804" width="10" customWidth="1"/>
    <col min="1805" max="1805" width="14.5703125" customWidth="1"/>
    <col min="1807" max="1807" width="13.7109375" customWidth="1"/>
    <col min="2046" max="2046" width="3.5703125" customWidth="1"/>
    <col min="2047" max="2047" width="37.85546875" customWidth="1"/>
    <col min="2048" max="2048" width="18.42578125" customWidth="1"/>
    <col min="2049" max="2049" width="15.7109375" customWidth="1"/>
    <col min="2050" max="2050" width="13" customWidth="1"/>
    <col min="2051" max="2051" width="10.28515625" customWidth="1"/>
    <col min="2052" max="2052" width="8.42578125" customWidth="1"/>
    <col min="2053" max="2053" width="10" customWidth="1"/>
    <col min="2054" max="2054" width="11" customWidth="1"/>
    <col min="2055" max="2055" width="13.140625" customWidth="1"/>
    <col min="2056" max="2056" width="11.28515625" customWidth="1"/>
    <col min="2057" max="2057" width="15.7109375" customWidth="1"/>
    <col min="2058" max="2058" width="12.5703125" customWidth="1"/>
    <col min="2060" max="2060" width="10" customWidth="1"/>
    <col min="2061" max="2061" width="14.5703125" customWidth="1"/>
    <col min="2063" max="2063" width="13.7109375" customWidth="1"/>
    <col min="2302" max="2302" width="3.5703125" customWidth="1"/>
    <col min="2303" max="2303" width="37.85546875" customWidth="1"/>
    <col min="2304" max="2304" width="18.42578125" customWidth="1"/>
    <col min="2305" max="2305" width="15.7109375" customWidth="1"/>
    <col min="2306" max="2306" width="13" customWidth="1"/>
    <col min="2307" max="2307" width="10.28515625" customWidth="1"/>
    <col min="2308" max="2308" width="8.42578125" customWidth="1"/>
    <col min="2309" max="2309" width="10" customWidth="1"/>
    <col min="2310" max="2310" width="11" customWidth="1"/>
    <col min="2311" max="2311" width="13.140625" customWidth="1"/>
    <col min="2312" max="2312" width="11.28515625" customWidth="1"/>
    <col min="2313" max="2313" width="15.7109375" customWidth="1"/>
    <col min="2314" max="2314" width="12.5703125" customWidth="1"/>
    <col min="2316" max="2316" width="10" customWidth="1"/>
    <col min="2317" max="2317" width="14.5703125" customWidth="1"/>
    <col min="2319" max="2319" width="13.7109375" customWidth="1"/>
    <col min="2558" max="2558" width="3.5703125" customWidth="1"/>
    <col min="2559" max="2559" width="37.85546875" customWidth="1"/>
    <col min="2560" max="2560" width="18.42578125" customWidth="1"/>
    <col min="2561" max="2561" width="15.7109375" customWidth="1"/>
    <col min="2562" max="2562" width="13" customWidth="1"/>
    <col min="2563" max="2563" width="10.28515625" customWidth="1"/>
    <col min="2564" max="2564" width="8.42578125" customWidth="1"/>
    <col min="2565" max="2565" width="10" customWidth="1"/>
    <col min="2566" max="2566" width="11" customWidth="1"/>
    <col min="2567" max="2567" width="13.140625" customWidth="1"/>
    <col min="2568" max="2568" width="11.28515625" customWidth="1"/>
    <col min="2569" max="2569" width="15.7109375" customWidth="1"/>
    <col min="2570" max="2570" width="12.5703125" customWidth="1"/>
    <col min="2572" max="2572" width="10" customWidth="1"/>
    <col min="2573" max="2573" width="14.5703125" customWidth="1"/>
    <col min="2575" max="2575" width="13.7109375" customWidth="1"/>
    <col min="2814" max="2814" width="3.5703125" customWidth="1"/>
    <col min="2815" max="2815" width="37.85546875" customWidth="1"/>
    <col min="2816" max="2816" width="18.42578125" customWidth="1"/>
    <col min="2817" max="2817" width="15.7109375" customWidth="1"/>
    <col min="2818" max="2818" width="13" customWidth="1"/>
    <col min="2819" max="2819" width="10.28515625" customWidth="1"/>
    <col min="2820" max="2820" width="8.42578125" customWidth="1"/>
    <col min="2821" max="2821" width="10" customWidth="1"/>
    <col min="2822" max="2822" width="11" customWidth="1"/>
    <col min="2823" max="2823" width="13.140625" customWidth="1"/>
    <col min="2824" max="2824" width="11.28515625" customWidth="1"/>
    <col min="2825" max="2825" width="15.7109375" customWidth="1"/>
    <col min="2826" max="2826" width="12.5703125" customWidth="1"/>
    <col min="2828" max="2828" width="10" customWidth="1"/>
    <col min="2829" max="2829" width="14.5703125" customWidth="1"/>
    <col min="2831" max="2831" width="13.7109375" customWidth="1"/>
    <col min="3070" max="3070" width="3.5703125" customWidth="1"/>
    <col min="3071" max="3071" width="37.85546875" customWidth="1"/>
    <col min="3072" max="3072" width="18.42578125" customWidth="1"/>
    <col min="3073" max="3073" width="15.7109375" customWidth="1"/>
    <col min="3074" max="3074" width="13" customWidth="1"/>
    <col min="3075" max="3075" width="10.28515625" customWidth="1"/>
    <col min="3076" max="3076" width="8.42578125" customWidth="1"/>
    <col min="3077" max="3077" width="10" customWidth="1"/>
    <col min="3078" max="3078" width="11" customWidth="1"/>
    <col min="3079" max="3079" width="13.140625" customWidth="1"/>
    <col min="3080" max="3080" width="11.28515625" customWidth="1"/>
    <col min="3081" max="3081" width="15.7109375" customWidth="1"/>
    <col min="3082" max="3082" width="12.5703125" customWidth="1"/>
    <col min="3084" max="3084" width="10" customWidth="1"/>
    <col min="3085" max="3085" width="14.5703125" customWidth="1"/>
    <col min="3087" max="3087" width="13.7109375" customWidth="1"/>
    <col min="3326" max="3326" width="3.5703125" customWidth="1"/>
    <col min="3327" max="3327" width="37.85546875" customWidth="1"/>
    <col min="3328" max="3328" width="18.42578125" customWidth="1"/>
    <col min="3329" max="3329" width="15.7109375" customWidth="1"/>
    <col min="3330" max="3330" width="13" customWidth="1"/>
    <col min="3331" max="3331" width="10.28515625" customWidth="1"/>
    <col min="3332" max="3332" width="8.42578125" customWidth="1"/>
    <col min="3333" max="3333" width="10" customWidth="1"/>
    <col min="3334" max="3334" width="11" customWidth="1"/>
    <col min="3335" max="3335" width="13.140625" customWidth="1"/>
    <col min="3336" max="3336" width="11.28515625" customWidth="1"/>
    <col min="3337" max="3337" width="15.7109375" customWidth="1"/>
    <col min="3338" max="3338" width="12.5703125" customWidth="1"/>
    <col min="3340" max="3340" width="10" customWidth="1"/>
    <col min="3341" max="3341" width="14.5703125" customWidth="1"/>
    <col min="3343" max="3343" width="13.7109375" customWidth="1"/>
    <col min="3582" max="3582" width="3.5703125" customWidth="1"/>
    <col min="3583" max="3583" width="37.85546875" customWidth="1"/>
    <col min="3584" max="3584" width="18.42578125" customWidth="1"/>
    <col min="3585" max="3585" width="15.7109375" customWidth="1"/>
    <col min="3586" max="3586" width="13" customWidth="1"/>
    <col min="3587" max="3587" width="10.28515625" customWidth="1"/>
    <col min="3588" max="3588" width="8.42578125" customWidth="1"/>
    <col min="3589" max="3589" width="10" customWidth="1"/>
    <col min="3590" max="3590" width="11" customWidth="1"/>
    <col min="3591" max="3591" width="13.140625" customWidth="1"/>
    <col min="3592" max="3592" width="11.28515625" customWidth="1"/>
    <col min="3593" max="3593" width="15.7109375" customWidth="1"/>
    <col min="3594" max="3594" width="12.5703125" customWidth="1"/>
    <col min="3596" max="3596" width="10" customWidth="1"/>
    <col min="3597" max="3597" width="14.5703125" customWidth="1"/>
    <col min="3599" max="3599" width="13.7109375" customWidth="1"/>
    <col min="3838" max="3838" width="3.5703125" customWidth="1"/>
    <col min="3839" max="3839" width="37.85546875" customWidth="1"/>
    <col min="3840" max="3840" width="18.42578125" customWidth="1"/>
    <col min="3841" max="3841" width="15.7109375" customWidth="1"/>
    <col min="3842" max="3842" width="13" customWidth="1"/>
    <col min="3843" max="3843" width="10.28515625" customWidth="1"/>
    <col min="3844" max="3844" width="8.42578125" customWidth="1"/>
    <col min="3845" max="3845" width="10" customWidth="1"/>
    <col min="3846" max="3846" width="11" customWidth="1"/>
    <col min="3847" max="3847" width="13.140625" customWidth="1"/>
    <col min="3848" max="3848" width="11.28515625" customWidth="1"/>
    <col min="3849" max="3849" width="15.7109375" customWidth="1"/>
    <col min="3850" max="3850" width="12.5703125" customWidth="1"/>
    <col min="3852" max="3852" width="10" customWidth="1"/>
    <col min="3853" max="3853" width="14.5703125" customWidth="1"/>
    <col min="3855" max="3855" width="13.7109375" customWidth="1"/>
    <col min="4094" max="4094" width="3.5703125" customWidth="1"/>
    <col min="4095" max="4095" width="37.85546875" customWidth="1"/>
    <col min="4096" max="4096" width="18.42578125" customWidth="1"/>
    <col min="4097" max="4097" width="15.7109375" customWidth="1"/>
    <col min="4098" max="4098" width="13" customWidth="1"/>
    <col min="4099" max="4099" width="10.28515625" customWidth="1"/>
    <col min="4100" max="4100" width="8.42578125" customWidth="1"/>
    <col min="4101" max="4101" width="10" customWidth="1"/>
    <col min="4102" max="4102" width="11" customWidth="1"/>
    <col min="4103" max="4103" width="13.140625" customWidth="1"/>
    <col min="4104" max="4104" width="11.28515625" customWidth="1"/>
    <col min="4105" max="4105" width="15.7109375" customWidth="1"/>
    <col min="4106" max="4106" width="12.5703125" customWidth="1"/>
    <col min="4108" max="4108" width="10" customWidth="1"/>
    <col min="4109" max="4109" width="14.5703125" customWidth="1"/>
    <col min="4111" max="4111" width="13.7109375" customWidth="1"/>
    <col min="4350" max="4350" width="3.5703125" customWidth="1"/>
    <col min="4351" max="4351" width="37.85546875" customWidth="1"/>
    <col min="4352" max="4352" width="18.42578125" customWidth="1"/>
    <col min="4353" max="4353" width="15.7109375" customWidth="1"/>
    <col min="4354" max="4354" width="13" customWidth="1"/>
    <col min="4355" max="4355" width="10.28515625" customWidth="1"/>
    <col min="4356" max="4356" width="8.42578125" customWidth="1"/>
    <col min="4357" max="4357" width="10" customWidth="1"/>
    <col min="4358" max="4358" width="11" customWidth="1"/>
    <col min="4359" max="4359" width="13.140625" customWidth="1"/>
    <col min="4360" max="4360" width="11.28515625" customWidth="1"/>
    <col min="4361" max="4361" width="15.7109375" customWidth="1"/>
    <col min="4362" max="4362" width="12.5703125" customWidth="1"/>
    <col min="4364" max="4364" width="10" customWidth="1"/>
    <col min="4365" max="4365" width="14.5703125" customWidth="1"/>
    <col min="4367" max="4367" width="13.7109375" customWidth="1"/>
    <col min="4606" max="4606" width="3.5703125" customWidth="1"/>
    <col min="4607" max="4607" width="37.85546875" customWidth="1"/>
    <col min="4608" max="4608" width="18.42578125" customWidth="1"/>
    <col min="4609" max="4609" width="15.7109375" customWidth="1"/>
    <col min="4610" max="4610" width="13" customWidth="1"/>
    <col min="4611" max="4611" width="10.28515625" customWidth="1"/>
    <col min="4612" max="4612" width="8.42578125" customWidth="1"/>
    <col min="4613" max="4613" width="10" customWidth="1"/>
    <col min="4614" max="4614" width="11" customWidth="1"/>
    <col min="4615" max="4615" width="13.140625" customWidth="1"/>
    <col min="4616" max="4616" width="11.28515625" customWidth="1"/>
    <col min="4617" max="4617" width="15.7109375" customWidth="1"/>
    <col min="4618" max="4618" width="12.5703125" customWidth="1"/>
    <col min="4620" max="4620" width="10" customWidth="1"/>
    <col min="4621" max="4621" width="14.5703125" customWidth="1"/>
    <col min="4623" max="4623" width="13.7109375" customWidth="1"/>
    <col min="4862" max="4862" width="3.5703125" customWidth="1"/>
    <col min="4863" max="4863" width="37.85546875" customWidth="1"/>
    <col min="4864" max="4864" width="18.42578125" customWidth="1"/>
    <col min="4865" max="4865" width="15.7109375" customWidth="1"/>
    <col min="4866" max="4866" width="13" customWidth="1"/>
    <col min="4867" max="4867" width="10.28515625" customWidth="1"/>
    <col min="4868" max="4868" width="8.42578125" customWidth="1"/>
    <col min="4869" max="4869" width="10" customWidth="1"/>
    <col min="4870" max="4870" width="11" customWidth="1"/>
    <col min="4871" max="4871" width="13.140625" customWidth="1"/>
    <col min="4872" max="4872" width="11.28515625" customWidth="1"/>
    <col min="4873" max="4873" width="15.7109375" customWidth="1"/>
    <col min="4874" max="4874" width="12.5703125" customWidth="1"/>
    <col min="4876" max="4876" width="10" customWidth="1"/>
    <col min="4877" max="4877" width="14.5703125" customWidth="1"/>
    <col min="4879" max="4879" width="13.7109375" customWidth="1"/>
    <col min="5118" max="5118" width="3.5703125" customWidth="1"/>
    <col min="5119" max="5119" width="37.85546875" customWidth="1"/>
    <col min="5120" max="5120" width="18.42578125" customWidth="1"/>
    <col min="5121" max="5121" width="15.7109375" customWidth="1"/>
    <col min="5122" max="5122" width="13" customWidth="1"/>
    <col min="5123" max="5123" width="10.28515625" customWidth="1"/>
    <col min="5124" max="5124" width="8.42578125" customWidth="1"/>
    <col min="5125" max="5125" width="10" customWidth="1"/>
    <col min="5126" max="5126" width="11" customWidth="1"/>
    <col min="5127" max="5127" width="13.140625" customWidth="1"/>
    <col min="5128" max="5128" width="11.28515625" customWidth="1"/>
    <col min="5129" max="5129" width="15.7109375" customWidth="1"/>
    <col min="5130" max="5130" width="12.5703125" customWidth="1"/>
    <col min="5132" max="5132" width="10" customWidth="1"/>
    <col min="5133" max="5133" width="14.5703125" customWidth="1"/>
    <col min="5135" max="5135" width="13.7109375" customWidth="1"/>
    <col min="5374" max="5374" width="3.5703125" customWidth="1"/>
    <col min="5375" max="5375" width="37.85546875" customWidth="1"/>
    <col min="5376" max="5376" width="18.42578125" customWidth="1"/>
    <col min="5377" max="5377" width="15.7109375" customWidth="1"/>
    <col min="5378" max="5378" width="13" customWidth="1"/>
    <col min="5379" max="5379" width="10.28515625" customWidth="1"/>
    <col min="5380" max="5380" width="8.42578125" customWidth="1"/>
    <col min="5381" max="5381" width="10" customWidth="1"/>
    <col min="5382" max="5382" width="11" customWidth="1"/>
    <col min="5383" max="5383" width="13.140625" customWidth="1"/>
    <col min="5384" max="5384" width="11.28515625" customWidth="1"/>
    <col min="5385" max="5385" width="15.7109375" customWidth="1"/>
    <col min="5386" max="5386" width="12.5703125" customWidth="1"/>
    <col min="5388" max="5388" width="10" customWidth="1"/>
    <col min="5389" max="5389" width="14.5703125" customWidth="1"/>
    <col min="5391" max="5391" width="13.7109375" customWidth="1"/>
    <col min="5630" max="5630" width="3.5703125" customWidth="1"/>
    <col min="5631" max="5631" width="37.85546875" customWidth="1"/>
    <col min="5632" max="5632" width="18.42578125" customWidth="1"/>
    <col min="5633" max="5633" width="15.7109375" customWidth="1"/>
    <col min="5634" max="5634" width="13" customWidth="1"/>
    <col min="5635" max="5635" width="10.28515625" customWidth="1"/>
    <col min="5636" max="5636" width="8.42578125" customWidth="1"/>
    <col min="5637" max="5637" width="10" customWidth="1"/>
    <col min="5638" max="5638" width="11" customWidth="1"/>
    <col min="5639" max="5639" width="13.140625" customWidth="1"/>
    <col min="5640" max="5640" width="11.28515625" customWidth="1"/>
    <col min="5641" max="5641" width="15.7109375" customWidth="1"/>
    <col min="5642" max="5642" width="12.5703125" customWidth="1"/>
    <col min="5644" max="5644" width="10" customWidth="1"/>
    <col min="5645" max="5645" width="14.5703125" customWidth="1"/>
    <col min="5647" max="5647" width="13.7109375" customWidth="1"/>
    <col min="5886" max="5886" width="3.5703125" customWidth="1"/>
    <col min="5887" max="5887" width="37.85546875" customWidth="1"/>
    <col min="5888" max="5888" width="18.42578125" customWidth="1"/>
    <col min="5889" max="5889" width="15.7109375" customWidth="1"/>
    <col min="5890" max="5890" width="13" customWidth="1"/>
    <col min="5891" max="5891" width="10.28515625" customWidth="1"/>
    <col min="5892" max="5892" width="8.42578125" customWidth="1"/>
    <col min="5893" max="5893" width="10" customWidth="1"/>
    <col min="5894" max="5894" width="11" customWidth="1"/>
    <col min="5895" max="5895" width="13.140625" customWidth="1"/>
    <col min="5896" max="5896" width="11.28515625" customWidth="1"/>
    <col min="5897" max="5897" width="15.7109375" customWidth="1"/>
    <col min="5898" max="5898" width="12.5703125" customWidth="1"/>
    <col min="5900" max="5900" width="10" customWidth="1"/>
    <col min="5901" max="5901" width="14.5703125" customWidth="1"/>
    <col min="5903" max="5903" width="13.7109375" customWidth="1"/>
    <col min="6142" max="6142" width="3.5703125" customWidth="1"/>
    <col min="6143" max="6143" width="37.85546875" customWidth="1"/>
    <col min="6144" max="6144" width="18.42578125" customWidth="1"/>
    <col min="6145" max="6145" width="15.7109375" customWidth="1"/>
    <col min="6146" max="6146" width="13" customWidth="1"/>
    <col min="6147" max="6147" width="10.28515625" customWidth="1"/>
    <col min="6148" max="6148" width="8.42578125" customWidth="1"/>
    <col min="6149" max="6149" width="10" customWidth="1"/>
    <col min="6150" max="6150" width="11" customWidth="1"/>
    <col min="6151" max="6151" width="13.140625" customWidth="1"/>
    <col min="6152" max="6152" width="11.28515625" customWidth="1"/>
    <col min="6153" max="6153" width="15.7109375" customWidth="1"/>
    <col min="6154" max="6154" width="12.5703125" customWidth="1"/>
    <col min="6156" max="6156" width="10" customWidth="1"/>
    <col min="6157" max="6157" width="14.5703125" customWidth="1"/>
    <col min="6159" max="6159" width="13.7109375" customWidth="1"/>
    <col min="6398" max="6398" width="3.5703125" customWidth="1"/>
    <col min="6399" max="6399" width="37.85546875" customWidth="1"/>
    <col min="6400" max="6400" width="18.42578125" customWidth="1"/>
    <col min="6401" max="6401" width="15.7109375" customWidth="1"/>
    <col min="6402" max="6402" width="13" customWidth="1"/>
    <col min="6403" max="6403" width="10.28515625" customWidth="1"/>
    <col min="6404" max="6404" width="8.42578125" customWidth="1"/>
    <col min="6405" max="6405" width="10" customWidth="1"/>
    <col min="6406" max="6406" width="11" customWidth="1"/>
    <col min="6407" max="6407" width="13.140625" customWidth="1"/>
    <col min="6408" max="6408" width="11.28515625" customWidth="1"/>
    <col min="6409" max="6409" width="15.7109375" customWidth="1"/>
    <col min="6410" max="6410" width="12.5703125" customWidth="1"/>
    <col min="6412" max="6412" width="10" customWidth="1"/>
    <col min="6413" max="6413" width="14.5703125" customWidth="1"/>
    <col min="6415" max="6415" width="13.7109375" customWidth="1"/>
    <col min="6654" max="6654" width="3.5703125" customWidth="1"/>
    <col min="6655" max="6655" width="37.85546875" customWidth="1"/>
    <col min="6656" max="6656" width="18.42578125" customWidth="1"/>
    <col min="6657" max="6657" width="15.7109375" customWidth="1"/>
    <col min="6658" max="6658" width="13" customWidth="1"/>
    <col min="6659" max="6659" width="10.28515625" customWidth="1"/>
    <col min="6660" max="6660" width="8.42578125" customWidth="1"/>
    <col min="6661" max="6661" width="10" customWidth="1"/>
    <col min="6662" max="6662" width="11" customWidth="1"/>
    <col min="6663" max="6663" width="13.140625" customWidth="1"/>
    <col min="6664" max="6664" width="11.28515625" customWidth="1"/>
    <col min="6665" max="6665" width="15.7109375" customWidth="1"/>
    <col min="6666" max="6666" width="12.5703125" customWidth="1"/>
    <col min="6668" max="6668" width="10" customWidth="1"/>
    <col min="6669" max="6669" width="14.5703125" customWidth="1"/>
    <col min="6671" max="6671" width="13.7109375" customWidth="1"/>
    <col min="6910" max="6910" width="3.5703125" customWidth="1"/>
    <col min="6911" max="6911" width="37.85546875" customWidth="1"/>
    <col min="6912" max="6912" width="18.42578125" customWidth="1"/>
    <col min="6913" max="6913" width="15.7109375" customWidth="1"/>
    <col min="6914" max="6914" width="13" customWidth="1"/>
    <col min="6915" max="6915" width="10.28515625" customWidth="1"/>
    <col min="6916" max="6916" width="8.42578125" customWidth="1"/>
    <col min="6917" max="6917" width="10" customWidth="1"/>
    <col min="6918" max="6918" width="11" customWidth="1"/>
    <col min="6919" max="6919" width="13.140625" customWidth="1"/>
    <col min="6920" max="6920" width="11.28515625" customWidth="1"/>
    <col min="6921" max="6921" width="15.7109375" customWidth="1"/>
    <col min="6922" max="6922" width="12.5703125" customWidth="1"/>
    <col min="6924" max="6924" width="10" customWidth="1"/>
    <col min="6925" max="6925" width="14.5703125" customWidth="1"/>
    <col min="6927" max="6927" width="13.7109375" customWidth="1"/>
    <col min="7166" max="7166" width="3.5703125" customWidth="1"/>
    <col min="7167" max="7167" width="37.85546875" customWidth="1"/>
    <col min="7168" max="7168" width="18.42578125" customWidth="1"/>
    <col min="7169" max="7169" width="15.7109375" customWidth="1"/>
    <col min="7170" max="7170" width="13" customWidth="1"/>
    <col min="7171" max="7171" width="10.28515625" customWidth="1"/>
    <col min="7172" max="7172" width="8.42578125" customWidth="1"/>
    <col min="7173" max="7173" width="10" customWidth="1"/>
    <col min="7174" max="7174" width="11" customWidth="1"/>
    <col min="7175" max="7175" width="13.140625" customWidth="1"/>
    <col min="7176" max="7176" width="11.28515625" customWidth="1"/>
    <col min="7177" max="7177" width="15.7109375" customWidth="1"/>
    <col min="7178" max="7178" width="12.5703125" customWidth="1"/>
    <col min="7180" max="7180" width="10" customWidth="1"/>
    <col min="7181" max="7181" width="14.5703125" customWidth="1"/>
    <col min="7183" max="7183" width="13.7109375" customWidth="1"/>
    <col min="7422" max="7422" width="3.5703125" customWidth="1"/>
    <col min="7423" max="7423" width="37.85546875" customWidth="1"/>
    <col min="7424" max="7424" width="18.42578125" customWidth="1"/>
    <col min="7425" max="7425" width="15.7109375" customWidth="1"/>
    <col min="7426" max="7426" width="13" customWidth="1"/>
    <col min="7427" max="7427" width="10.28515625" customWidth="1"/>
    <col min="7428" max="7428" width="8.42578125" customWidth="1"/>
    <col min="7429" max="7429" width="10" customWidth="1"/>
    <col min="7430" max="7430" width="11" customWidth="1"/>
    <col min="7431" max="7431" width="13.140625" customWidth="1"/>
    <col min="7432" max="7432" width="11.28515625" customWidth="1"/>
    <col min="7433" max="7433" width="15.7109375" customWidth="1"/>
    <col min="7434" max="7434" width="12.5703125" customWidth="1"/>
    <col min="7436" max="7436" width="10" customWidth="1"/>
    <col min="7437" max="7437" width="14.5703125" customWidth="1"/>
    <col min="7439" max="7439" width="13.7109375" customWidth="1"/>
    <col min="7678" max="7678" width="3.5703125" customWidth="1"/>
    <col min="7679" max="7679" width="37.85546875" customWidth="1"/>
    <col min="7680" max="7680" width="18.42578125" customWidth="1"/>
    <col min="7681" max="7681" width="15.7109375" customWidth="1"/>
    <col min="7682" max="7682" width="13" customWidth="1"/>
    <col min="7683" max="7683" width="10.28515625" customWidth="1"/>
    <col min="7684" max="7684" width="8.42578125" customWidth="1"/>
    <col min="7685" max="7685" width="10" customWidth="1"/>
    <col min="7686" max="7686" width="11" customWidth="1"/>
    <col min="7687" max="7687" width="13.140625" customWidth="1"/>
    <col min="7688" max="7688" width="11.28515625" customWidth="1"/>
    <col min="7689" max="7689" width="15.7109375" customWidth="1"/>
    <col min="7690" max="7690" width="12.5703125" customWidth="1"/>
    <col min="7692" max="7692" width="10" customWidth="1"/>
    <col min="7693" max="7693" width="14.5703125" customWidth="1"/>
    <col min="7695" max="7695" width="13.7109375" customWidth="1"/>
    <col min="7934" max="7934" width="3.5703125" customWidth="1"/>
    <col min="7935" max="7935" width="37.85546875" customWidth="1"/>
    <col min="7936" max="7936" width="18.42578125" customWidth="1"/>
    <col min="7937" max="7937" width="15.7109375" customWidth="1"/>
    <col min="7938" max="7938" width="13" customWidth="1"/>
    <col min="7939" max="7939" width="10.28515625" customWidth="1"/>
    <col min="7940" max="7940" width="8.42578125" customWidth="1"/>
    <col min="7941" max="7941" width="10" customWidth="1"/>
    <col min="7942" max="7942" width="11" customWidth="1"/>
    <col min="7943" max="7943" width="13.140625" customWidth="1"/>
    <col min="7944" max="7944" width="11.28515625" customWidth="1"/>
    <col min="7945" max="7945" width="15.7109375" customWidth="1"/>
    <col min="7946" max="7946" width="12.5703125" customWidth="1"/>
    <col min="7948" max="7948" width="10" customWidth="1"/>
    <col min="7949" max="7949" width="14.5703125" customWidth="1"/>
    <col min="7951" max="7951" width="13.7109375" customWidth="1"/>
    <col min="8190" max="8190" width="3.5703125" customWidth="1"/>
    <col min="8191" max="8191" width="37.85546875" customWidth="1"/>
    <col min="8192" max="8192" width="18.42578125" customWidth="1"/>
    <col min="8193" max="8193" width="15.7109375" customWidth="1"/>
    <col min="8194" max="8194" width="13" customWidth="1"/>
    <col min="8195" max="8195" width="10.28515625" customWidth="1"/>
    <col min="8196" max="8196" width="8.42578125" customWidth="1"/>
    <col min="8197" max="8197" width="10" customWidth="1"/>
    <col min="8198" max="8198" width="11" customWidth="1"/>
    <col min="8199" max="8199" width="13.140625" customWidth="1"/>
    <col min="8200" max="8200" width="11.28515625" customWidth="1"/>
    <col min="8201" max="8201" width="15.7109375" customWidth="1"/>
    <col min="8202" max="8202" width="12.5703125" customWidth="1"/>
    <col min="8204" max="8204" width="10" customWidth="1"/>
    <col min="8205" max="8205" width="14.5703125" customWidth="1"/>
    <col min="8207" max="8207" width="13.7109375" customWidth="1"/>
    <col min="8446" max="8446" width="3.5703125" customWidth="1"/>
    <col min="8447" max="8447" width="37.85546875" customWidth="1"/>
    <col min="8448" max="8448" width="18.42578125" customWidth="1"/>
    <col min="8449" max="8449" width="15.7109375" customWidth="1"/>
    <col min="8450" max="8450" width="13" customWidth="1"/>
    <col min="8451" max="8451" width="10.28515625" customWidth="1"/>
    <col min="8452" max="8452" width="8.42578125" customWidth="1"/>
    <col min="8453" max="8453" width="10" customWidth="1"/>
    <col min="8454" max="8454" width="11" customWidth="1"/>
    <col min="8455" max="8455" width="13.140625" customWidth="1"/>
    <col min="8456" max="8456" width="11.28515625" customWidth="1"/>
    <col min="8457" max="8457" width="15.7109375" customWidth="1"/>
    <col min="8458" max="8458" width="12.5703125" customWidth="1"/>
    <col min="8460" max="8460" width="10" customWidth="1"/>
    <col min="8461" max="8461" width="14.5703125" customWidth="1"/>
    <col min="8463" max="8463" width="13.7109375" customWidth="1"/>
    <col min="8702" max="8702" width="3.5703125" customWidth="1"/>
    <col min="8703" max="8703" width="37.85546875" customWidth="1"/>
    <col min="8704" max="8704" width="18.42578125" customWidth="1"/>
    <col min="8705" max="8705" width="15.7109375" customWidth="1"/>
    <col min="8706" max="8706" width="13" customWidth="1"/>
    <col min="8707" max="8707" width="10.28515625" customWidth="1"/>
    <col min="8708" max="8708" width="8.42578125" customWidth="1"/>
    <col min="8709" max="8709" width="10" customWidth="1"/>
    <col min="8710" max="8710" width="11" customWidth="1"/>
    <col min="8711" max="8711" width="13.140625" customWidth="1"/>
    <col min="8712" max="8712" width="11.28515625" customWidth="1"/>
    <col min="8713" max="8713" width="15.7109375" customWidth="1"/>
    <col min="8714" max="8714" width="12.5703125" customWidth="1"/>
    <col min="8716" max="8716" width="10" customWidth="1"/>
    <col min="8717" max="8717" width="14.5703125" customWidth="1"/>
    <col min="8719" max="8719" width="13.7109375" customWidth="1"/>
    <col min="8958" max="8958" width="3.5703125" customWidth="1"/>
    <col min="8959" max="8959" width="37.85546875" customWidth="1"/>
    <col min="8960" max="8960" width="18.42578125" customWidth="1"/>
    <col min="8961" max="8961" width="15.7109375" customWidth="1"/>
    <col min="8962" max="8962" width="13" customWidth="1"/>
    <col min="8963" max="8963" width="10.28515625" customWidth="1"/>
    <col min="8964" max="8964" width="8.42578125" customWidth="1"/>
    <col min="8965" max="8965" width="10" customWidth="1"/>
    <col min="8966" max="8966" width="11" customWidth="1"/>
    <col min="8967" max="8967" width="13.140625" customWidth="1"/>
    <col min="8968" max="8968" width="11.28515625" customWidth="1"/>
    <col min="8969" max="8969" width="15.7109375" customWidth="1"/>
    <col min="8970" max="8970" width="12.5703125" customWidth="1"/>
    <col min="8972" max="8972" width="10" customWidth="1"/>
    <col min="8973" max="8973" width="14.5703125" customWidth="1"/>
    <col min="8975" max="8975" width="13.7109375" customWidth="1"/>
    <col min="9214" max="9214" width="3.5703125" customWidth="1"/>
    <col min="9215" max="9215" width="37.85546875" customWidth="1"/>
    <col min="9216" max="9216" width="18.42578125" customWidth="1"/>
    <col min="9217" max="9217" width="15.7109375" customWidth="1"/>
    <col min="9218" max="9218" width="13" customWidth="1"/>
    <col min="9219" max="9219" width="10.28515625" customWidth="1"/>
    <col min="9220" max="9220" width="8.42578125" customWidth="1"/>
    <col min="9221" max="9221" width="10" customWidth="1"/>
    <col min="9222" max="9222" width="11" customWidth="1"/>
    <col min="9223" max="9223" width="13.140625" customWidth="1"/>
    <col min="9224" max="9224" width="11.28515625" customWidth="1"/>
    <col min="9225" max="9225" width="15.7109375" customWidth="1"/>
    <col min="9226" max="9226" width="12.5703125" customWidth="1"/>
    <col min="9228" max="9228" width="10" customWidth="1"/>
    <col min="9229" max="9229" width="14.5703125" customWidth="1"/>
    <col min="9231" max="9231" width="13.7109375" customWidth="1"/>
    <col min="9470" max="9470" width="3.5703125" customWidth="1"/>
    <col min="9471" max="9471" width="37.85546875" customWidth="1"/>
    <col min="9472" max="9472" width="18.42578125" customWidth="1"/>
    <col min="9473" max="9473" width="15.7109375" customWidth="1"/>
    <col min="9474" max="9474" width="13" customWidth="1"/>
    <col min="9475" max="9475" width="10.28515625" customWidth="1"/>
    <col min="9476" max="9476" width="8.42578125" customWidth="1"/>
    <col min="9477" max="9477" width="10" customWidth="1"/>
    <col min="9478" max="9478" width="11" customWidth="1"/>
    <col min="9479" max="9479" width="13.140625" customWidth="1"/>
    <col min="9480" max="9480" width="11.28515625" customWidth="1"/>
    <col min="9481" max="9481" width="15.7109375" customWidth="1"/>
    <col min="9482" max="9482" width="12.5703125" customWidth="1"/>
    <col min="9484" max="9484" width="10" customWidth="1"/>
    <col min="9485" max="9485" width="14.5703125" customWidth="1"/>
    <col min="9487" max="9487" width="13.7109375" customWidth="1"/>
    <col min="9726" max="9726" width="3.5703125" customWidth="1"/>
    <col min="9727" max="9727" width="37.85546875" customWidth="1"/>
    <col min="9728" max="9728" width="18.42578125" customWidth="1"/>
    <col min="9729" max="9729" width="15.7109375" customWidth="1"/>
    <col min="9730" max="9730" width="13" customWidth="1"/>
    <col min="9731" max="9731" width="10.28515625" customWidth="1"/>
    <col min="9732" max="9732" width="8.42578125" customWidth="1"/>
    <col min="9733" max="9733" width="10" customWidth="1"/>
    <col min="9734" max="9734" width="11" customWidth="1"/>
    <col min="9735" max="9735" width="13.140625" customWidth="1"/>
    <col min="9736" max="9736" width="11.28515625" customWidth="1"/>
    <col min="9737" max="9737" width="15.7109375" customWidth="1"/>
    <col min="9738" max="9738" width="12.5703125" customWidth="1"/>
    <col min="9740" max="9740" width="10" customWidth="1"/>
    <col min="9741" max="9741" width="14.5703125" customWidth="1"/>
    <col min="9743" max="9743" width="13.7109375" customWidth="1"/>
    <col min="9982" max="9982" width="3.5703125" customWidth="1"/>
    <col min="9983" max="9983" width="37.85546875" customWidth="1"/>
    <col min="9984" max="9984" width="18.42578125" customWidth="1"/>
    <col min="9985" max="9985" width="15.7109375" customWidth="1"/>
    <col min="9986" max="9986" width="13" customWidth="1"/>
    <col min="9987" max="9987" width="10.28515625" customWidth="1"/>
    <col min="9988" max="9988" width="8.42578125" customWidth="1"/>
    <col min="9989" max="9989" width="10" customWidth="1"/>
    <col min="9990" max="9990" width="11" customWidth="1"/>
    <col min="9991" max="9991" width="13.140625" customWidth="1"/>
    <col min="9992" max="9992" width="11.28515625" customWidth="1"/>
    <col min="9993" max="9993" width="15.7109375" customWidth="1"/>
    <col min="9994" max="9994" width="12.5703125" customWidth="1"/>
    <col min="9996" max="9996" width="10" customWidth="1"/>
    <col min="9997" max="9997" width="14.5703125" customWidth="1"/>
    <col min="9999" max="9999" width="13.7109375" customWidth="1"/>
    <col min="10238" max="10238" width="3.5703125" customWidth="1"/>
    <col min="10239" max="10239" width="37.85546875" customWidth="1"/>
    <col min="10240" max="10240" width="18.42578125" customWidth="1"/>
    <col min="10241" max="10241" width="15.7109375" customWidth="1"/>
    <col min="10242" max="10242" width="13" customWidth="1"/>
    <col min="10243" max="10243" width="10.28515625" customWidth="1"/>
    <col min="10244" max="10244" width="8.42578125" customWidth="1"/>
    <col min="10245" max="10245" width="10" customWidth="1"/>
    <col min="10246" max="10246" width="11" customWidth="1"/>
    <col min="10247" max="10247" width="13.140625" customWidth="1"/>
    <col min="10248" max="10248" width="11.28515625" customWidth="1"/>
    <col min="10249" max="10249" width="15.7109375" customWidth="1"/>
    <col min="10250" max="10250" width="12.5703125" customWidth="1"/>
    <col min="10252" max="10252" width="10" customWidth="1"/>
    <col min="10253" max="10253" width="14.5703125" customWidth="1"/>
    <col min="10255" max="10255" width="13.7109375" customWidth="1"/>
    <col min="10494" max="10494" width="3.5703125" customWidth="1"/>
    <col min="10495" max="10495" width="37.85546875" customWidth="1"/>
    <col min="10496" max="10496" width="18.42578125" customWidth="1"/>
    <col min="10497" max="10497" width="15.7109375" customWidth="1"/>
    <col min="10498" max="10498" width="13" customWidth="1"/>
    <col min="10499" max="10499" width="10.28515625" customWidth="1"/>
    <col min="10500" max="10500" width="8.42578125" customWidth="1"/>
    <col min="10501" max="10501" width="10" customWidth="1"/>
    <col min="10502" max="10502" width="11" customWidth="1"/>
    <col min="10503" max="10503" width="13.140625" customWidth="1"/>
    <col min="10504" max="10504" width="11.28515625" customWidth="1"/>
    <col min="10505" max="10505" width="15.7109375" customWidth="1"/>
    <col min="10506" max="10506" width="12.5703125" customWidth="1"/>
    <col min="10508" max="10508" width="10" customWidth="1"/>
    <col min="10509" max="10509" width="14.5703125" customWidth="1"/>
    <col min="10511" max="10511" width="13.7109375" customWidth="1"/>
    <col min="10750" max="10750" width="3.5703125" customWidth="1"/>
    <col min="10751" max="10751" width="37.85546875" customWidth="1"/>
    <col min="10752" max="10752" width="18.42578125" customWidth="1"/>
    <col min="10753" max="10753" width="15.7109375" customWidth="1"/>
    <col min="10754" max="10754" width="13" customWidth="1"/>
    <col min="10755" max="10755" width="10.28515625" customWidth="1"/>
    <col min="10756" max="10756" width="8.42578125" customWidth="1"/>
    <col min="10757" max="10757" width="10" customWidth="1"/>
    <col min="10758" max="10758" width="11" customWidth="1"/>
    <col min="10759" max="10759" width="13.140625" customWidth="1"/>
    <col min="10760" max="10760" width="11.28515625" customWidth="1"/>
    <col min="10761" max="10761" width="15.7109375" customWidth="1"/>
    <col min="10762" max="10762" width="12.5703125" customWidth="1"/>
    <col min="10764" max="10764" width="10" customWidth="1"/>
    <col min="10765" max="10765" width="14.5703125" customWidth="1"/>
    <col min="10767" max="10767" width="13.7109375" customWidth="1"/>
    <col min="11006" max="11006" width="3.5703125" customWidth="1"/>
    <col min="11007" max="11007" width="37.85546875" customWidth="1"/>
    <col min="11008" max="11008" width="18.42578125" customWidth="1"/>
    <col min="11009" max="11009" width="15.7109375" customWidth="1"/>
    <col min="11010" max="11010" width="13" customWidth="1"/>
    <col min="11011" max="11011" width="10.28515625" customWidth="1"/>
    <col min="11012" max="11012" width="8.42578125" customWidth="1"/>
    <col min="11013" max="11013" width="10" customWidth="1"/>
    <col min="11014" max="11014" width="11" customWidth="1"/>
    <col min="11015" max="11015" width="13.140625" customWidth="1"/>
    <col min="11016" max="11016" width="11.28515625" customWidth="1"/>
    <col min="11017" max="11017" width="15.7109375" customWidth="1"/>
    <col min="11018" max="11018" width="12.5703125" customWidth="1"/>
    <col min="11020" max="11020" width="10" customWidth="1"/>
    <col min="11021" max="11021" width="14.5703125" customWidth="1"/>
    <col min="11023" max="11023" width="13.7109375" customWidth="1"/>
    <col min="11262" max="11262" width="3.5703125" customWidth="1"/>
    <col min="11263" max="11263" width="37.85546875" customWidth="1"/>
    <col min="11264" max="11264" width="18.42578125" customWidth="1"/>
    <col min="11265" max="11265" width="15.7109375" customWidth="1"/>
    <col min="11266" max="11266" width="13" customWidth="1"/>
    <col min="11267" max="11267" width="10.28515625" customWidth="1"/>
    <col min="11268" max="11268" width="8.42578125" customWidth="1"/>
    <col min="11269" max="11269" width="10" customWidth="1"/>
    <col min="11270" max="11270" width="11" customWidth="1"/>
    <col min="11271" max="11271" width="13.140625" customWidth="1"/>
    <col min="11272" max="11272" width="11.28515625" customWidth="1"/>
    <col min="11273" max="11273" width="15.7109375" customWidth="1"/>
    <col min="11274" max="11274" width="12.5703125" customWidth="1"/>
    <col min="11276" max="11276" width="10" customWidth="1"/>
    <col min="11277" max="11277" width="14.5703125" customWidth="1"/>
    <col min="11279" max="11279" width="13.7109375" customWidth="1"/>
    <col min="11518" max="11518" width="3.5703125" customWidth="1"/>
    <col min="11519" max="11519" width="37.85546875" customWidth="1"/>
    <col min="11520" max="11520" width="18.42578125" customWidth="1"/>
    <col min="11521" max="11521" width="15.7109375" customWidth="1"/>
    <col min="11522" max="11522" width="13" customWidth="1"/>
    <col min="11523" max="11523" width="10.28515625" customWidth="1"/>
    <col min="11524" max="11524" width="8.42578125" customWidth="1"/>
    <col min="11525" max="11525" width="10" customWidth="1"/>
    <col min="11526" max="11526" width="11" customWidth="1"/>
    <col min="11527" max="11527" width="13.140625" customWidth="1"/>
    <col min="11528" max="11528" width="11.28515625" customWidth="1"/>
    <col min="11529" max="11529" width="15.7109375" customWidth="1"/>
    <col min="11530" max="11530" width="12.5703125" customWidth="1"/>
    <col min="11532" max="11532" width="10" customWidth="1"/>
    <col min="11533" max="11533" width="14.5703125" customWidth="1"/>
    <col min="11535" max="11535" width="13.7109375" customWidth="1"/>
    <col min="11774" max="11774" width="3.5703125" customWidth="1"/>
    <col min="11775" max="11775" width="37.85546875" customWidth="1"/>
    <col min="11776" max="11776" width="18.42578125" customWidth="1"/>
    <col min="11777" max="11777" width="15.7109375" customWidth="1"/>
    <col min="11778" max="11778" width="13" customWidth="1"/>
    <col min="11779" max="11779" width="10.28515625" customWidth="1"/>
    <col min="11780" max="11780" width="8.42578125" customWidth="1"/>
    <col min="11781" max="11781" width="10" customWidth="1"/>
    <col min="11782" max="11782" width="11" customWidth="1"/>
    <col min="11783" max="11783" width="13.140625" customWidth="1"/>
    <col min="11784" max="11784" width="11.28515625" customWidth="1"/>
    <col min="11785" max="11785" width="15.7109375" customWidth="1"/>
    <col min="11786" max="11786" width="12.5703125" customWidth="1"/>
    <col min="11788" max="11788" width="10" customWidth="1"/>
    <col min="11789" max="11789" width="14.5703125" customWidth="1"/>
    <col min="11791" max="11791" width="13.7109375" customWidth="1"/>
    <col min="12030" max="12030" width="3.5703125" customWidth="1"/>
    <col min="12031" max="12031" width="37.85546875" customWidth="1"/>
    <col min="12032" max="12032" width="18.42578125" customWidth="1"/>
    <col min="12033" max="12033" width="15.7109375" customWidth="1"/>
    <col min="12034" max="12034" width="13" customWidth="1"/>
    <col min="12035" max="12035" width="10.28515625" customWidth="1"/>
    <col min="12036" max="12036" width="8.42578125" customWidth="1"/>
    <col min="12037" max="12037" width="10" customWidth="1"/>
    <col min="12038" max="12038" width="11" customWidth="1"/>
    <col min="12039" max="12039" width="13.140625" customWidth="1"/>
    <col min="12040" max="12040" width="11.28515625" customWidth="1"/>
    <col min="12041" max="12041" width="15.7109375" customWidth="1"/>
    <col min="12042" max="12042" width="12.5703125" customWidth="1"/>
    <col min="12044" max="12044" width="10" customWidth="1"/>
    <col min="12045" max="12045" width="14.5703125" customWidth="1"/>
    <col min="12047" max="12047" width="13.7109375" customWidth="1"/>
    <col min="12286" max="12286" width="3.5703125" customWidth="1"/>
    <col min="12287" max="12287" width="37.85546875" customWidth="1"/>
    <col min="12288" max="12288" width="18.42578125" customWidth="1"/>
    <col min="12289" max="12289" width="15.7109375" customWidth="1"/>
    <col min="12290" max="12290" width="13" customWidth="1"/>
    <col min="12291" max="12291" width="10.28515625" customWidth="1"/>
    <col min="12292" max="12292" width="8.42578125" customWidth="1"/>
    <col min="12293" max="12293" width="10" customWidth="1"/>
    <col min="12294" max="12294" width="11" customWidth="1"/>
    <col min="12295" max="12295" width="13.140625" customWidth="1"/>
    <col min="12296" max="12296" width="11.28515625" customWidth="1"/>
    <col min="12297" max="12297" width="15.7109375" customWidth="1"/>
    <col min="12298" max="12298" width="12.5703125" customWidth="1"/>
    <col min="12300" max="12300" width="10" customWidth="1"/>
    <col min="12301" max="12301" width="14.5703125" customWidth="1"/>
    <col min="12303" max="12303" width="13.7109375" customWidth="1"/>
    <col min="12542" max="12542" width="3.5703125" customWidth="1"/>
    <col min="12543" max="12543" width="37.85546875" customWidth="1"/>
    <col min="12544" max="12544" width="18.42578125" customWidth="1"/>
    <col min="12545" max="12545" width="15.7109375" customWidth="1"/>
    <col min="12546" max="12546" width="13" customWidth="1"/>
    <col min="12547" max="12547" width="10.28515625" customWidth="1"/>
    <col min="12548" max="12548" width="8.42578125" customWidth="1"/>
    <col min="12549" max="12549" width="10" customWidth="1"/>
    <col min="12550" max="12550" width="11" customWidth="1"/>
    <col min="12551" max="12551" width="13.140625" customWidth="1"/>
    <col min="12552" max="12552" width="11.28515625" customWidth="1"/>
    <col min="12553" max="12553" width="15.7109375" customWidth="1"/>
    <col min="12554" max="12554" width="12.5703125" customWidth="1"/>
    <col min="12556" max="12556" width="10" customWidth="1"/>
    <col min="12557" max="12557" width="14.5703125" customWidth="1"/>
    <col min="12559" max="12559" width="13.7109375" customWidth="1"/>
    <col min="12798" max="12798" width="3.5703125" customWidth="1"/>
    <col min="12799" max="12799" width="37.85546875" customWidth="1"/>
    <col min="12800" max="12800" width="18.42578125" customWidth="1"/>
    <col min="12801" max="12801" width="15.7109375" customWidth="1"/>
    <col min="12802" max="12802" width="13" customWidth="1"/>
    <col min="12803" max="12803" width="10.28515625" customWidth="1"/>
    <col min="12804" max="12804" width="8.42578125" customWidth="1"/>
    <col min="12805" max="12805" width="10" customWidth="1"/>
    <col min="12806" max="12806" width="11" customWidth="1"/>
    <col min="12807" max="12807" width="13.140625" customWidth="1"/>
    <col min="12808" max="12808" width="11.28515625" customWidth="1"/>
    <col min="12809" max="12809" width="15.7109375" customWidth="1"/>
    <col min="12810" max="12810" width="12.5703125" customWidth="1"/>
    <col min="12812" max="12812" width="10" customWidth="1"/>
    <col min="12813" max="12813" width="14.5703125" customWidth="1"/>
    <col min="12815" max="12815" width="13.7109375" customWidth="1"/>
    <col min="13054" max="13054" width="3.5703125" customWidth="1"/>
    <col min="13055" max="13055" width="37.85546875" customWidth="1"/>
    <col min="13056" max="13056" width="18.42578125" customWidth="1"/>
    <col min="13057" max="13057" width="15.7109375" customWidth="1"/>
    <col min="13058" max="13058" width="13" customWidth="1"/>
    <col min="13059" max="13059" width="10.28515625" customWidth="1"/>
    <col min="13060" max="13060" width="8.42578125" customWidth="1"/>
    <col min="13061" max="13061" width="10" customWidth="1"/>
    <col min="13062" max="13062" width="11" customWidth="1"/>
    <col min="13063" max="13063" width="13.140625" customWidth="1"/>
    <col min="13064" max="13064" width="11.28515625" customWidth="1"/>
    <col min="13065" max="13065" width="15.7109375" customWidth="1"/>
    <col min="13066" max="13066" width="12.5703125" customWidth="1"/>
    <col min="13068" max="13068" width="10" customWidth="1"/>
    <col min="13069" max="13069" width="14.5703125" customWidth="1"/>
    <col min="13071" max="13071" width="13.7109375" customWidth="1"/>
    <col min="13310" max="13310" width="3.5703125" customWidth="1"/>
    <col min="13311" max="13311" width="37.85546875" customWidth="1"/>
    <col min="13312" max="13312" width="18.42578125" customWidth="1"/>
    <col min="13313" max="13313" width="15.7109375" customWidth="1"/>
    <col min="13314" max="13314" width="13" customWidth="1"/>
    <col min="13315" max="13315" width="10.28515625" customWidth="1"/>
    <col min="13316" max="13316" width="8.42578125" customWidth="1"/>
    <col min="13317" max="13317" width="10" customWidth="1"/>
    <col min="13318" max="13318" width="11" customWidth="1"/>
    <col min="13319" max="13319" width="13.140625" customWidth="1"/>
    <col min="13320" max="13320" width="11.28515625" customWidth="1"/>
    <col min="13321" max="13321" width="15.7109375" customWidth="1"/>
    <col min="13322" max="13322" width="12.5703125" customWidth="1"/>
    <col min="13324" max="13324" width="10" customWidth="1"/>
    <col min="13325" max="13325" width="14.5703125" customWidth="1"/>
    <col min="13327" max="13327" width="13.7109375" customWidth="1"/>
    <col min="13566" max="13566" width="3.5703125" customWidth="1"/>
    <col min="13567" max="13567" width="37.85546875" customWidth="1"/>
    <col min="13568" max="13568" width="18.42578125" customWidth="1"/>
    <col min="13569" max="13569" width="15.7109375" customWidth="1"/>
    <col min="13570" max="13570" width="13" customWidth="1"/>
    <col min="13571" max="13571" width="10.28515625" customWidth="1"/>
    <col min="13572" max="13572" width="8.42578125" customWidth="1"/>
    <col min="13573" max="13573" width="10" customWidth="1"/>
    <col min="13574" max="13574" width="11" customWidth="1"/>
    <col min="13575" max="13575" width="13.140625" customWidth="1"/>
    <col min="13576" max="13576" width="11.28515625" customWidth="1"/>
    <col min="13577" max="13577" width="15.7109375" customWidth="1"/>
    <col min="13578" max="13578" width="12.5703125" customWidth="1"/>
    <col min="13580" max="13580" width="10" customWidth="1"/>
    <col min="13581" max="13581" width="14.5703125" customWidth="1"/>
    <col min="13583" max="13583" width="13.7109375" customWidth="1"/>
    <col min="13822" max="13822" width="3.5703125" customWidth="1"/>
    <col min="13823" max="13823" width="37.85546875" customWidth="1"/>
    <col min="13824" max="13824" width="18.42578125" customWidth="1"/>
    <col min="13825" max="13825" width="15.7109375" customWidth="1"/>
    <col min="13826" max="13826" width="13" customWidth="1"/>
    <col min="13827" max="13827" width="10.28515625" customWidth="1"/>
    <col min="13828" max="13828" width="8.42578125" customWidth="1"/>
    <col min="13829" max="13829" width="10" customWidth="1"/>
    <col min="13830" max="13830" width="11" customWidth="1"/>
    <col min="13831" max="13831" width="13.140625" customWidth="1"/>
    <col min="13832" max="13832" width="11.28515625" customWidth="1"/>
    <col min="13833" max="13833" width="15.7109375" customWidth="1"/>
    <col min="13834" max="13834" width="12.5703125" customWidth="1"/>
    <col min="13836" max="13836" width="10" customWidth="1"/>
    <col min="13837" max="13837" width="14.5703125" customWidth="1"/>
    <col min="13839" max="13839" width="13.7109375" customWidth="1"/>
    <col min="14078" max="14078" width="3.5703125" customWidth="1"/>
    <col min="14079" max="14079" width="37.85546875" customWidth="1"/>
    <col min="14080" max="14080" width="18.42578125" customWidth="1"/>
    <col min="14081" max="14081" width="15.7109375" customWidth="1"/>
    <col min="14082" max="14082" width="13" customWidth="1"/>
    <col min="14083" max="14083" width="10.28515625" customWidth="1"/>
    <col min="14084" max="14084" width="8.42578125" customWidth="1"/>
    <col min="14085" max="14085" width="10" customWidth="1"/>
    <col min="14086" max="14086" width="11" customWidth="1"/>
    <col min="14087" max="14087" width="13.140625" customWidth="1"/>
    <col min="14088" max="14088" width="11.28515625" customWidth="1"/>
    <col min="14089" max="14089" width="15.7109375" customWidth="1"/>
    <col min="14090" max="14090" width="12.5703125" customWidth="1"/>
    <col min="14092" max="14092" width="10" customWidth="1"/>
    <col min="14093" max="14093" width="14.5703125" customWidth="1"/>
    <col min="14095" max="14095" width="13.7109375" customWidth="1"/>
    <col min="14334" max="14334" width="3.5703125" customWidth="1"/>
    <col min="14335" max="14335" width="37.85546875" customWidth="1"/>
    <col min="14336" max="14336" width="18.42578125" customWidth="1"/>
    <col min="14337" max="14337" width="15.7109375" customWidth="1"/>
    <col min="14338" max="14338" width="13" customWidth="1"/>
    <col min="14339" max="14339" width="10.28515625" customWidth="1"/>
    <col min="14340" max="14340" width="8.42578125" customWidth="1"/>
    <col min="14341" max="14341" width="10" customWidth="1"/>
    <col min="14342" max="14342" width="11" customWidth="1"/>
    <col min="14343" max="14343" width="13.140625" customWidth="1"/>
    <col min="14344" max="14344" width="11.28515625" customWidth="1"/>
    <col min="14345" max="14345" width="15.7109375" customWidth="1"/>
    <col min="14346" max="14346" width="12.5703125" customWidth="1"/>
    <col min="14348" max="14348" width="10" customWidth="1"/>
    <col min="14349" max="14349" width="14.5703125" customWidth="1"/>
    <col min="14351" max="14351" width="13.7109375" customWidth="1"/>
    <col min="14590" max="14590" width="3.5703125" customWidth="1"/>
    <col min="14591" max="14591" width="37.85546875" customWidth="1"/>
    <col min="14592" max="14592" width="18.42578125" customWidth="1"/>
    <col min="14593" max="14593" width="15.7109375" customWidth="1"/>
    <col min="14594" max="14594" width="13" customWidth="1"/>
    <col min="14595" max="14595" width="10.28515625" customWidth="1"/>
    <col min="14596" max="14596" width="8.42578125" customWidth="1"/>
    <col min="14597" max="14597" width="10" customWidth="1"/>
    <col min="14598" max="14598" width="11" customWidth="1"/>
    <col min="14599" max="14599" width="13.140625" customWidth="1"/>
    <col min="14600" max="14600" width="11.28515625" customWidth="1"/>
    <col min="14601" max="14601" width="15.7109375" customWidth="1"/>
    <col min="14602" max="14602" width="12.5703125" customWidth="1"/>
    <col min="14604" max="14604" width="10" customWidth="1"/>
    <col min="14605" max="14605" width="14.5703125" customWidth="1"/>
    <col min="14607" max="14607" width="13.7109375" customWidth="1"/>
    <col min="14846" max="14846" width="3.5703125" customWidth="1"/>
    <col min="14847" max="14847" width="37.85546875" customWidth="1"/>
    <col min="14848" max="14848" width="18.42578125" customWidth="1"/>
    <col min="14849" max="14849" width="15.7109375" customWidth="1"/>
    <col min="14850" max="14850" width="13" customWidth="1"/>
    <col min="14851" max="14851" width="10.28515625" customWidth="1"/>
    <col min="14852" max="14852" width="8.42578125" customWidth="1"/>
    <col min="14853" max="14853" width="10" customWidth="1"/>
    <col min="14854" max="14854" width="11" customWidth="1"/>
    <col min="14855" max="14855" width="13.140625" customWidth="1"/>
    <col min="14856" max="14856" width="11.28515625" customWidth="1"/>
    <col min="14857" max="14857" width="15.7109375" customWidth="1"/>
    <col min="14858" max="14858" width="12.5703125" customWidth="1"/>
    <col min="14860" max="14860" width="10" customWidth="1"/>
    <col min="14861" max="14861" width="14.5703125" customWidth="1"/>
    <col min="14863" max="14863" width="13.7109375" customWidth="1"/>
    <col min="15102" max="15102" width="3.5703125" customWidth="1"/>
    <col min="15103" max="15103" width="37.85546875" customWidth="1"/>
    <col min="15104" max="15104" width="18.42578125" customWidth="1"/>
    <col min="15105" max="15105" width="15.7109375" customWidth="1"/>
    <col min="15106" max="15106" width="13" customWidth="1"/>
    <col min="15107" max="15107" width="10.28515625" customWidth="1"/>
    <col min="15108" max="15108" width="8.42578125" customWidth="1"/>
    <col min="15109" max="15109" width="10" customWidth="1"/>
    <col min="15110" max="15110" width="11" customWidth="1"/>
    <col min="15111" max="15111" width="13.140625" customWidth="1"/>
    <col min="15112" max="15112" width="11.28515625" customWidth="1"/>
    <col min="15113" max="15113" width="15.7109375" customWidth="1"/>
    <col min="15114" max="15114" width="12.5703125" customWidth="1"/>
    <col min="15116" max="15116" width="10" customWidth="1"/>
    <col min="15117" max="15117" width="14.5703125" customWidth="1"/>
    <col min="15119" max="15119" width="13.7109375" customWidth="1"/>
    <col min="15358" max="15358" width="3.5703125" customWidth="1"/>
    <col min="15359" max="15359" width="37.85546875" customWidth="1"/>
    <col min="15360" max="15360" width="18.42578125" customWidth="1"/>
    <col min="15361" max="15361" width="15.7109375" customWidth="1"/>
    <col min="15362" max="15362" width="13" customWidth="1"/>
    <col min="15363" max="15363" width="10.28515625" customWidth="1"/>
    <col min="15364" max="15364" width="8.42578125" customWidth="1"/>
    <col min="15365" max="15365" width="10" customWidth="1"/>
    <col min="15366" max="15366" width="11" customWidth="1"/>
    <col min="15367" max="15367" width="13.140625" customWidth="1"/>
    <col min="15368" max="15368" width="11.28515625" customWidth="1"/>
    <col min="15369" max="15369" width="15.7109375" customWidth="1"/>
    <col min="15370" max="15370" width="12.5703125" customWidth="1"/>
    <col min="15372" max="15372" width="10" customWidth="1"/>
    <col min="15373" max="15373" width="14.5703125" customWidth="1"/>
    <col min="15375" max="15375" width="13.7109375" customWidth="1"/>
    <col min="15614" max="15614" width="3.5703125" customWidth="1"/>
    <col min="15615" max="15615" width="37.85546875" customWidth="1"/>
    <col min="15616" max="15616" width="18.42578125" customWidth="1"/>
    <col min="15617" max="15617" width="15.7109375" customWidth="1"/>
    <col min="15618" max="15618" width="13" customWidth="1"/>
    <col min="15619" max="15619" width="10.28515625" customWidth="1"/>
    <col min="15620" max="15620" width="8.42578125" customWidth="1"/>
    <col min="15621" max="15621" width="10" customWidth="1"/>
    <col min="15622" max="15622" width="11" customWidth="1"/>
    <col min="15623" max="15623" width="13.140625" customWidth="1"/>
    <col min="15624" max="15624" width="11.28515625" customWidth="1"/>
    <col min="15625" max="15625" width="15.7109375" customWidth="1"/>
    <col min="15626" max="15626" width="12.5703125" customWidth="1"/>
    <col min="15628" max="15628" width="10" customWidth="1"/>
    <col min="15629" max="15629" width="14.5703125" customWidth="1"/>
    <col min="15631" max="15631" width="13.7109375" customWidth="1"/>
    <col min="15870" max="15870" width="3.5703125" customWidth="1"/>
    <col min="15871" max="15871" width="37.85546875" customWidth="1"/>
    <col min="15872" max="15872" width="18.42578125" customWidth="1"/>
    <col min="15873" max="15873" width="15.7109375" customWidth="1"/>
    <col min="15874" max="15874" width="13" customWidth="1"/>
    <col min="15875" max="15875" width="10.28515625" customWidth="1"/>
    <col min="15876" max="15876" width="8.42578125" customWidth="1"/>
    <col min="15877" max="15877" width="10" customWidth="1"/>
    <col min="15878" max="15878" width="11" customWidth="1"/>
    <col min="15879" max="15879" width="13.140625" customWidth="1"/>
    <col min="15880" max="15880" width="11.28515625" customWidth="1"/>
    <col min="15881" max="15881" width="15.7109375" customWidth="1"/>
    <col min="15882" max="15882" width="12.5703125" customWidth="1"/>
    <col min="15884" max="15884" width="10" customWidth="1"/>
    <col min="15885" max="15885" width="14.5703125" customWidth="1"/>
    <col min="15887" max="15887" width="13.7109375" customWidth="1"/>
    <col min="16126" max="16126" width="3.5703125" customWidth="1"/>
    <col min="16127" max="16127" width="37.85546875" customWidth="1"/>
    <col min="16128" max="16128" width="18.42578125" customWidth="1"/>
    <col min="16129" max="16129" width="15.7109375" customWidth="1"/>
    <col min="16130" max="16130" width="13" customWidth="1"/>
    <col min="16131" max="16131" width="10.28515625" customWidth="1"/>
    <col min="16132" max="16132" width="8.42578125" customWidth="1"/>
    <col min="16133" max="16133" width="10" customWidth="1"/>
    <col min="16134" max="16134" width="11" customWidth="1"/>
    <col min="16135" max="16135" width="13.140625" customWidth="1"/>
    <col min="16136" max="16136" width="11.28515625" customWidth="1"/>
    <col min="16137" max="16137" width="15.7109375" customWidth="1"/>
    <col min="16138" max="16138" width="12.5703125" customWidth="1"/>
    <col min="16140" max="16140" width="10" customWidth="1"/>
    <col min="16141" max="16141" width="14.5703125" customWidth="1"/>
    <col min="16143" max="16143" width="13.7109375" customWidth="1"/>
  </cols>
  <sheetData>
    <row r="1" spans="1:15" ht="109.5" customHeight="1" x14ac:dyDescent="0.25">
      <c r="A1" s="99" t="s">
        <v>103</v>
      </c>
      <c r="B1" s="100"/>
      <c r="C1" s="100"/>
      <c r="D1" s="100"/>
      <c r="E1" s="100"/>
      <c r="F1" s="100"/>
      <c r="G1" s="100"/>
      <c r="H1" s="100"/>
    </row>
    <row r="2" spans="1:15" ht="14.25" customHeight="1" x14ac:dyDescent="0.25">
      <c r="A2" s="101"/>
      <c r="B2" s="101"/>
      <c r="C2" s="101"/>
      <c r="D2" s="101"/>
      <c r="E2" s="101"/>
      <c r="F2" s="101"/>
      <c r="G2" s="101"/>
      <c r="H2" s="101"/>
    </row>
    <row r="3" spans="1:15" ht="40.5" customHeight="1" x14ac:dyDescent="0.25">
      <c r="A3" s="90" t="s">
        <v>84</v>
      </c>
      <c r="B3" s="91" t="s">
        <v>85</v>
      </c>
      <c r="C3" s="92" t="s">
        <v>86</v>
      </c>
      <c r="D3" s="92" t="s">
        <v>87</v>
      </c>
      <c r="E3" s="92" t="s">
        <v>88</v>
      </c>
      <c r="F3" s="91" t="s">
        <v>89</v>
      </c>
      <c r="G3" s="96" t="s">
        <v>90</v>
      </c>
      <c r="H3" s="1" t="s">
        <v>91</v>
      </c>
      <c r="I3" s="98"/>
      <c r="M3" s="15"/>
    </row>
    <row r="4" spans="1:15" ht="132.75" customHeight="1" x14ac:dyDescent="0.25">
      <c r="A4" s="90"/>
      <c r="B4" s="91"/>
      <c r="C4" s="93"/>
      <c r="D4" s="93"/>
      <c r="E4" s="93"/>
      <c r="F4" s="91"/>
      <c r="G4" s="97"/>
      <c r="H4" s="2"/>
      <c r="I4" s="98"/>
    </row>
    <row r="5" spans="1:15" ht="38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16"/>
    </row>
    <row r="6" spans="1:15" ht="36" customHeight="1" x14ac:dyDescent="0.25">
      <c r="A6" s="3">
        <v>1</v>
      </c>
      <c r="B6" s="4" t="s">
        <v>92</v>
      </c>
      <c r="C6" s="4">
        <v>2026</v>
      </c>
      <c r="D6" s="5">
        <f>'Раб.дни 2026 г.'!D51</f>
        <v>643.34</v>
      </c>
      <c r="E6" s="94" t="s">
        <v>93</v>
      </c>
      <c r="F6" s="6">
        <f>'Раб.дни 2026 г.'!E17</f>
        <v>273</v>
      </c>
      <c r="G6" s="7">
        <f>MIN(D6:E6)</f>
        <v>643.34</v>
      </c>
      <c r="H6" s="5">
        <f>G6*F6</f>
        <v>175631.82</v>
      </c>
      <c r="I6" s="16"/>
      <c r="K6" s="14"/>
      <c r="L6" s="14"/>
      <c r="M6" s="14"/>
    </row>
    <row r="7" spans="1:15" ht="39" customHeight="1" x14ac:dyDescent="0.25">
      <c r="A7" s="8">
        <v>2</v>
      </c>
      <c r="B7" s="9" t="s">
        <v>94</v>
      </c>
      <c r="C7" s="9">
        <v>2026</v>
      </c>
      <c r="D7" s="10">
        <f>'Вых., праздн., дни 2026г.'!D51</f>
        <v>785.95</v>
      </c>
      <c r="E7" s="95"/>
      <c r="F7" s="11">
        <f>'Вых., праздн., дни 2026г.'!E17</f>
        <v>48</v>
      </c>
      <c r="G7" s="7">
        <f>MIN(D7:E7)</f>
        <v>785.95</v>
      </c>
      <c r="H7" s="5">
        <f>G7*F7</f>
        <v>37725.600000000006</v>
      </c>
      <c r="I7" s="17"/>
      <c r="K7" s="14"/>
      <c r="L7" s="14"/>
      <c r="M7" s="18"/>
      <c r="N7" s="14"/>
      <c r="O7" s="14"/>
    </row>
    <row r="8" spans="1:15" ht="48" customHeight="1" x14ac:dyDescent="0.25">
      <c r="A8" s="102" t="s">
        <v>95</v>
      </c>
      <c r="B8" s="103"/>
      <c r="C8" s="103"/>
      <c r="D8" s="103"/>
      <c r="E8" s="103"/>
      <c r="F8" s="103"/>
      <c r="G8" s="12"/>
      <c r="H8" s="5">
        <f>SUM(H6:H7)</f>
        <v>213357.42</v>
      </c>
      <c r="I8" s="14"/>
      <c r="K8" s="14"/>
      <c r="O8" s="18"/>
    </row>
    <row r="9" spans="1:15" ht="42.75" customHeight="1" x14ac:dyDescent="0.25">
      <c r="A9" s="104"/>
      <c r="B9" s="104"/>
      <c r="C9" s="104"/>
      <c r="D9" s="104"/>
      <c r="E9" s="104"/>
      <c r="F9" s="104"/>
      <c r="G9" s="104"/>
      <c r="H9" s="104"/>
    </row>
    <row r="10" spans="1:15" ht="35.25" customHeight="1" x14ac:dyDescent="0.25">
      <c r="A10" s="71"/>
      <c r="B10" s="71"/>
      <c r="C10" s="71"/>
      <c r="D10" s="71"/>
      <c r="E10" s="71"/>
      <c r="F10" s="71"/>
      <c r="G10" s="71"/>
      <c r="H10" s="71"/>
    </row>
    <row r="11" spans="1:15" ht="21.75" customHeight="1" x14ac:dyDescent="0.25">
      <c r="A11" s="13"/>
      <c r="B11" s="13"/>
      <c r="C11" s="13"/>
      <c r="D11" s="13"/>
      <c r="E11" s="13"/>
      <c r="F11" s="13"/>
      <c r="G11" s="13"/>
      <c r="H11" s="13"/>
    </row>
    <row r="12" spans="1:15" ht="15" x14ac:dyDescent="0.25">
      <c r="B12" s="51" t="s">
        <v>109</v>
      </c>
    </row>
    <row r="13" spans="1:15" ht="15" x14ac:dyDescent="0.25">
      <c r="B13" s="51" t="s">
        <v>110</v>
      </c>
    </row>
    <row r="14" spans="1:15" ht="28.5" customHeight="1" x14ac:dyDescent="0.25">
      <c r="H14" s="14"/>
    </row>
    <row r="15" spans="1:15" ht="28.5" customHeight="1" x14ac:dyDescent="0.25">
      <c r="H15" s="14"/>
    </row>
    <row r="16" spans="1:15" ht="28.5" customHeight="1" x14ac:dyDescent="0.25">
      <c r="H16" s="14"/>
    </row>
    <row r="17" spans="8:8" ht="28.5" customHeight="1" x14ac:dyDescent="0.25">
      <c r="H17" s="14"/>
    </row>
  </sheetData>
  <mergeCells count="14">
    <mergeCell ref="I3:I4"/>
    <mergeCell ref="A1:H1"/>
    <mergeCell ref="A2:H2"/>
    <mergeCell ref="A8:F8"/>
    <mergeCell ref="A9:H9"/>
    <mergeCell ref="A10:H10"/>
    <mergeCell ref="A3:A4"/>
    <mergeCell ref="B3:B4"/>
    <mergeCell ref="C3:C4"/>
    <mergeCell ref="D3:D4"/>
    <mergeCell ref="E3:E4"/>
    <mergeCell ref="E6:E7"/>
    <mergeCell ref="F3:F4"/>
    <mergeCell ref="G3:G4"/>
  </mergeCells>
  <pageMargins left="0.7" right="0.7" top="0.75" bottom="0.75" header="0.3" footer="0.3"/>
  <pageSetup paperSize="9" orientation="landscape" r:id="rId1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Раб.дни 2026 г.</vt:lpstr>
      <vt:lpstr>Вых., праздн., дни 2026г.</vt:lpstr>
      <vt:lpstr>Расчет НМЦК</vt:lpstr>
      <vt:lpstr>'Вых., праздн., дни 2026г.'!Область_печати</vt:lpstr>
      <vt:lpstr>'Раб.дни 2026 г.'!Область_печати</vt:lpstr>
      <vt:lpstr>'Расчет НМЦК'!Область_печати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 Юрьевна</dc:creator>
  <cp:lastModifiedBy>Оксана Юрьевна</cp:lastModifiedBy>
  <cp:lastPrinted>2026-05-27T11:49:43Z</cp:lastPrinted>
  <dcterms:created xsi:type="dcterms:W3CDTF">2021-12-07T16:28:00Z</dcterms:created>
  <dcterms:modified xsi:type="dcterms:W3CDTF">2026-05-27T19:36:19Z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153842928F6E421FB3A23C0B50206884_12</vt:lpwstr>
  </property>
  <property fmtid="{D5CDD505-2E9C-101B-9397-08002B2CF9AE}" pid="3" name="KSOProductBuildVer">
    <vt:lpwstr>1049-12.2.0.23196</vt:lpwstr>
  </property>
</Properties>
</file>