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Реагенты Биохимия Лот 1\"/>
    </mc:Choice>
  </mc:AlternateContent>
  <bookViews>
    <workbookView xWindow="0" yWindow="0" windowWidth="28800" windowHeight="11700"/>
  </bookViews>
  <sheets>
    <sheet name="ЛИСТ 1 НМЦк" sheetId="1" r:id="rId1"/>
  </sheets>
  <definedNames>
    <definedName name="_xlnm._FilterDatabase" localSheetId="0" hidden="1">'ЛИСТ 1 НМЦк'!$A$3:$P$36</definedName>
    <definedName name="_xlnm.Print_Area" localSheetId="0">'ЛИСТ 1 НМЦк'!$A$1:$P$40</definedName>
  </definedNames>
  <calcPr calcId="152511"/>
</workbook>
</file>

<file path=xl/calcChain.xml><?xml version="1.0" encoding="utf-8"?>
<calcChain xmlns="http://schemas.openxmlformats.org/spreadsheetml/2006/main">
  <c r="I6" i="1" l="1"/>
  <c r="J6" i="1" s="1"/>
  <c r="K6" i="1" s="1"/>
  <c r="L6" i="1"/>
  <c r="N6" i="1" s="1"/>
  <c r="I7" i="1"/>
  <c r="J7" i="1"/>
  <c r="K7" i="1" s="1"/>
  <c r="L7" i="1"/>
  <c r="N7" i="1" s="1"/>
  <c r="O7" i="1" s="1"/>
  <c r="P7" i="1" s="1"/>
  <c r="I8" i="1"/>
  <c r="J8" i="1"/>
  <c r="K8" i="1" s="1"/>
  <c r="L8" i="1"/>
  <c r="I9" i="1"/>
  <c r="J9" i="1" s="1"/>
  <c r="K9" i="1" s="1"/>
  <c r="L9" i="1"/>
  <c r="N9" i="1" s="1"/>
  <c r="I10" i="1"/>
  <c r="J10" i="1" s="1"/>
  <c r="K10" i="1" s="1"/>
  <c r="L10" i="1"/>
  <c r="N10" i="1" s="1"/>
  <c r="I11" i="1"/>
  <c r="J11" i="1"/>
  <c r="K11" i="1" s="1"/>
  <c r="L11" i="1"/>
  <c r="N11" i="1" s="1"/>
  <c r="O11" i="1" s="1"/>
  <c r="P11" i="1" s="1"/>
  <c r="I12" i="1"/>
  <c r="J12" i="1" s="1"/>
  <c r="K12" i="1" s="1"/>
  <c r="L12" i="1"/>
  <c r="N12" i="1" s="1"/>
  <c r="I13" i="1"/>
  <c r="J13" i="1"/>
  <c r="K13" i="1" s="1"/>
  <c r="L13" i="1"/>
  <c r="N13" i="1" s="1"/>
  <c r="O13" i="1" s="1"/>
  <c r="P13" i="1" s="1"/>
  <c r="I14" i="1"/>
  <c r="J14" i="1"/>
  <c r="K14" i="1" s="1"/>
  <c r="L14" i="1"/>
  <c r="N14" i="1" s="1"/>
  <c r="I15" i="1"/>
  <c r="J15" i="1" s="1"/>
  <c r="K15" i="1" s="1"/>
  <c r="L15" i="1"/>
  <c r="N15" i="1" s="1"/>
  <c r="O15" i="1" s="1"/>
  <c r="P15" i="1" s="1"/>
  <c r="I16" i="1"/>
  <c r="J16" i="1" s="1"/>
  <c r="K16" i="1" s="1"/>
  <c r="L16" i="1"/>
  <c r="N16" i="1" s="1"/>
  <c r="I17" i="1"/>
  <c r="J17" i="1" s="1"/>
  <c r="K17" i="1" s="1"/>
  <c r="L17" i="1"/>
  <c r="I18" i="1"/>
  <c r="J18" i="1" s="1"/>
  <c r="K18" i="1" s="1"/>
  <c r="L18" i="1"/>
  <c r="N18" i="1" s="1"/>
  <c r="I19" i="1"/>
  <c r="J19" i="1"/>
  <c r="K19" i="1" s="1"/>
  <c r="L19" i="1"/>
  <c r="N19" i="1" s="1"/>
  <c r="O19" i="1" s="1"/>
  <c r="P19" i="1" s="1"/>
  <c r="I20" i="1"/>
  <c r="J20" i="1"/>
  <c r="K20" i="1" s="1"/>
  <c r="L20" i="1"/>
  <c r="N20" i="1" s="1"/>
  <c r="I21" i="1"/>
  <c r="J21" i="1" s="1"/>
  <c r="K21" i="1" s="1"/>
  <c r="L21" i="1"/>
  <c r="N21" i="1" s="1"/>
  <c r="I22" i="1"/>
  <c r="J22" i="1" s="1"/>
  <c r="K22" i="1" s="1"/>
  <c r="L22" i="1"/>
  <c r="I23" i="1"/>
  <c r="J23" i="1"/>
  <c r="K23" i="1" s="1"/>
  <c r="L23" i="1"/>
  <c r="N23" i="1" s="1"/>
  <c r="O23" i="1" s="1"/>
  <c r="P23" i="1" s="1"/>
  <c r="I24" i="1"/>
  <c r="J24" i="1" s="1"/>
  <c r="K24" i="1" s="1"/>
  <c r="L24" i="1"/>
  <c r="I25" i="1"/>
  <c r="J25" i="1"/>
  <c r="K25" i="1" s="1"/>
  <c r="L25" i="1"/>
  <c r="N25" i="1" s="1"/>
  <c r="I26" i="1"/>
  <c r="J26" i="1" s="1"/>
  <c r="K26" i="1" s="1"/>
  <c r="L26" i="1"/>
  <c r="N26" i="1" s="1"/>
  <c r="I27" i="1"/>
  <c r="J27" i="1"/>
  <c r="K27" i="1" s="1"/>
  <c r="L27" i="1"/>
  <c r="N27" i="1" s="1"/>
  <c r="O27" i="1" s="1"/>
  <c r="P27" i="1" s="1"/>
  <c r="I28" i="1"/>
  <c r="J28" i="1"/>
  <c r="K28" i="1" s="1"/>
  <c r="L28" i="1"/>
  <c r="N28" i="1" s="1"/>
  <c r="I29" i="1"/>
  <c r="J29" i="1" s="1"/>
  <c r="K29" i="1" s="1"/>
  <c r="L29" i="1"/>
  <c r="N29" i="1" s="1"/>
  <c r="I30" i="1"/>
  <c r="J30" i="1"/>
  <c r="K30" i="1" s="1"/>
  <c r="L30" i="1"/>
  <c r="N30" i="1" s="1"/>
  <c r="I31" i="1"/>
  <c r="J31" i="1" s="1"/>
  <c r="K31" i="1" s="1"/>
  <c r="L31" i="1"/>
  <c r="N31" i="1" s="1"/>
  <c r="O31" i="1" s="1"/>
  <c r="P31" i="1" s="1"/>
  <c r="I32" i="1"/>
  <c r="J32" i="1" s="1"/>
  <c r="K32" i="1" s="1"/>
  <c r="L32" i="1"/>
  <c r="N32" i="1" s="1"/>
  <c r="I33" i="1"/>
  <c r="J33" i="1" s="1"/>
  <c r="K33" i="1" s="1"/>
  <c r="L33" i="1"/>
  <c r="I34" i="1"/>
  <c r="J34" i="1" s="1"/>
  <c r="K34" i="1" s="1"/>
  <c r="L34" i="1"/>
  <c r="N34" i="1" s="1"/>
  <c r="I35" i="1"/>
  <c r="J35" i="1" s="1"/>
  <c r="K35" i="1" s="1"/>
  <c r="L35" i="1"/>
  <c r="N35" i="1" s="1"/>
  <c r="O35" i="1" s="1"/>
  <c r="P35" i="1" s="1"/>
  <c r="O20" i="1" l="1"/>
  <c r="P20" i="1" s="1"/>
  <c r="O18" i="1"/>
  <c r="P18" i="1" s="1"/>
  <c r="N8" i="1"/>
  <c r="O8" i="1" s="1"/>
  <c r="P8" i="1" s="1"/>
  <c r="O6" i="1"/>
  <c r="P6" i="1" s="1"/>
  <c r="O34" i="1"/>
  <c r="P34" i="1" s="1"/>
  <c r="N33" i="1"/>
  <c r="O33" i="1" s="1"/>
  <c r="P33" i="1" s="1"/>
  <c r="O29" i="1"/>
  <c r="P29" i="1" s="1"/>
  <c r="N24" i="1"/>
  <c r="O24" i="1" s="1"/>
  <c r="P24" i="1" s="1"/>
  <c r="N22" i="1"/>
  <c r="O22" i="1" s="1"/>
  <c r="P22" i="1" s="1"/>
  <c r="N17" i="1"/>
  <c r="O17" i="1" s="1"/>
  <c r="P17" i="1" s="1"/>
  <c r="O32" i="1"/>
  <c r="P32" i="1" s="1"/>
  <c r="O30" i="1"/>
  <c r="P30" i="1" s="1"/>
  <c r="O25" i="1"/>
  <c r="P25" i="1" s="1"/>
  <c r="O16" i="1"/>
  <c r="P16" i="1" s="1"/>
  <c r="O14" i="1"/>
  <c r="P14" i="1" s="1"/>
  <c r="O9" i="1"/>
  <c r="P9" i="1" s="1"/>
  <c r="O28" i="1"/>
  <c r="P28" i="1" s="1"/>
  <c r="O26" i="1"/>
  <c r="P26" i="1" s="1"/>
  <c r="O21" i="1"/>
  <c r="P21" i="1" s="1"/>
  <c r="O12" i="1"/>
  <c r="P12" i="1" s="1"/>
  <c r="O10" i="1"/>
  <c r="P10" i="1" s="1"/>
  <c r="L5" i="1"/>
  <c r="N5" i="1" l="1"/>
  <c r="O5" i="1" s="1"/>
  <c r="I5" i="1" l="1"/>
  <c r="J5" i="1" s="1"/>
  <c r="K5" i="1" s="1"/>
  <c r="P5" i="1" l="1"/>
  <c r="P36" i="1" l="1"/>
  <c r="G36" i="1" s="1"/>
</calcChain>
</file>

<file path=xl/sharedStrings.xml><?xml version="1.0" encoding="utf-8"?>
<sst xmlns="http://schemas.openxmlformats.org/spreadsheetml/2006/main" count="84" uniqueCount="53">
  <si>
    <t>№ п/п</t>
  </si>
  <si>
    <t xml:space="preserve">Средняя арифметическая цена за единицу     &lt;ц&gt; </t>
  </si>
  <si>
    <t>Среднее квадратичное отклонение</t>
  </si>
  <si>
    <t>Ед.изм.</t>
  </si>
  <si>
    <t>Оценка однородности совокупности значений выявленных цен</t>
  </si>
  <si>
    <t>НДС, руб.</t>
  </si>
  <si>
    <t>НДС, %</t>
  </si>
  <si>
    <t>Ценовые предложения, цена за единицу  измерения, руб.без НДС</t>
  </si>
  <si>
    <t>Наименование товара</t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</si>
  <si>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(не должен превышать 33 %)</t>
    </r>
  </si>
  <si>
    <t>Цена указывается в российских рублях.</t>
  </si>
  <si>
    <t xml:space="preserve">Начальная цена единицы медицинского изделия, с НДС, руб. (НЦЕ=ЦЕМ) </t>
  </si>
  <si>
    <t xml:space="preserve">Кол-во </t>
  </si>
  <si>
    <r>
      <rPr>
        <b/>
        <sz val="11"/>
        <rFont val="Times New Roman"/>
        <family val="1"/>
        <charset val="204"/>
      </rPr>
      <t>Расчет НМЦК (с учетом НДС) по формуле, где</t>
    </r>
    <r>
      <rPr>
        <sz val="11"/>
        <rFont val="Times New Roman"/>
        <family val="1"/>
        <charset val="204"/>
      </rPr>
      <t xml:space="preserve">          
n - количество позиций закупаемых медицинских изделий;
НЦЕi – начальная цена ед. i-й позиции мед.изделия;
НДС – налог на добавленную стоимость;
Vi - количество (объем) i-й позиции закупаемого мед.изделия.
</t>
    </r>
  </si>
  <si>
    <t>Обоснование цены контракта с единственным поставщиком</t>
  </si>
  <si>
    <t>В результате проведенного расчета ЦКЕП контракта составила:</t>
  </si>
  <si>
    <r>
      <t xml:space="preserve"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  </r>
    <r>
      <rPr>
        <u/>
        <sz val="11"/>
        <rFont val="Times New Roman"/>
        <family val="1"/>
        <charset val="204"/>
      </rPr>
      <t>в соответствии с п. 6</t>
    </r>
    <r>
      <rPr>
        <sz val="11"/>
        <rFont val="Times New Roman"/>
        <family val="1"/>
        <charset val="204"/>
      </rPr>
      <t>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  </r>
  </si>
  <si>
    <t xml:space="preserve">* в соответствии с  п. 18 Приказом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</si>
  <si>
    <t xml:space="preserve">Минимальное ценовое предложение без НДС (руб.)*
</t>
  </si>
  <si>
    <t>Аланинаминотрансфераза (АЛТ) ИВД, набор, спектрофотометрический анализ</t>
  </si>
  <si>
    <t>шт</t>
  </si>
  <si>
    <t>Альбумин ИВД, реагент</t>
  </si>
  <si>
    <t xml:space="preserve">набор </t>
  </si>
  <si>
    <t>Общая аспартатаминотрансфераза ИВД, набор, ферментный спектрофотометрический анализ</t>
  </si>
  <si>
    <t>Конъюгированный (прямой, связанный) билирубин ИВД, набор, спектрофотометрический анализ</t>
  </si>
  <si>
    <t>Глюкоза ИВД, реагент</t>
  </si>
  <si>
    <t>Общие желчные кислоты ИВД, набор, ферментный спектрофотометрический анализ</t>
  </si>
  <si>
    <t>Креатинин ИВД, реагент</t>
  </si>
  <si>
    <t>Кальций (Ca2+) ИВД, набор, спектрофотометрический анализ</t>
  </si>
  <si>
    <t>Магний (Mg2+) ИВД, набор, спектрофотометрический анализ</t>
  </si>
  <si>
    <t>Мочевина/азот мочевины ИВД, набор, ферментный спектрофотометрический анализ</t>
  </si>
  <si>
    <t>Креатинин ИВД, набор, ферментный</t>
  </si>
  <si>
    <t>Общий белок ИВД, реагент</t>
  </si>
  <si>
    <t>Неорганический фосфат (PO43-) ИВД, реагент</t>
  </si>
  <si>
    <t>Триглицерид ИВД, реагент</t>
  </si>
  <si>
    <t>Общая щелочная фосфатаза (ЩФ) ИВД, реагент</t>
  </si>
  <si>
    <t>Множественные аналиты клинической химии ИВД, контрольный материал</t>
  </si>
  <si>
    <t>Гликированный гемоглобин (HbA1c) ИВД, реагент</t>
  </si>
  <si>
    <t>C-реактивный белок (СРБ) ИВД, набор, нефелометрический/турбидиметрический анализ</t>
  </si>
  <si>
    <t>Ферритин ИВД, набор, нефелометрический/ турбидиметрический анализ</t>
  </si>
  <si>
    <t>С-реактивный белок (СРБ) ИВД, контрольный материал</t>
  </si>
  <si>
    <t>Гликированный гемоглобин (HbA1c) ИВД, калибратор</t>
  </si>
  <si>
    <t>Гликированный гемоглобин (HbA1c) ИВД, контрольный материал</t>
  </si>
  <si>
    <t>Натрий энзиматический, ИВД, набор</t>
  </si>
  <si>
    <t>Набор реагентов для диагностики in vitro Пиридоксаль-5-фосфата</t>
  </si>
  <si>
    <t>Общий холестерин ИВД, реагент</t>
  </si>
  <si>
    <t>Холестерин липопротеинов высокой плотности ИВД, набор, ферментный спектрофотометрический анализ</t>
  </si>
  <si>
    <t>Холестерин липопротеинов низкой плотности ИВД, набор, ферментный спектрофотометрический анализ</t>
  </si>
  <si>
    <t>Гомоцистеин ИВД, контрольный материал</t>
  </si>
  <si>
    <t>Множественные белки клинической химии ИВД, контрольный материал</t>
  </si>
  <si>
    <t>Поставщик № 3  исх.от 27.05.2026 г. №884/01</t>
  </si>
  <si>
    <t>Поставщик № 1  исх. от 27.05.2026 №883/01</t>
  </si>
  <si>
    <t>Поставщик № 2  исх. от 27.05.2026 №882/01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</si>
</sst>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1" fillId="0" borderId="0" xfId="0" applyFont="1" applyFill="1"/>
    <xf numFmtId="0" fontId="6" fillId="0" borderId="0" xfId="0" applyFont="1" applyFill="1" applyAlignment="1">
      <alignment vertical="top"/>
    </xf>
    <xf numFmtId="0" fontId="6" fillId="0" borderId="0" xfId="0" applyFont="1" applyAlignment="1">
      <alignment wrapText="1"/>
    </xf>
    <xf numFmtId="0" fontId="6" fillId="0" borderId="0" xfId="0" applyFont="1" applyFill="1" applyAlignment="1">
      <alignment horizontal="center" vertical="top"/>
    </xf>
    <xf numFmtId="4" fontId="1" fillId="2" borderId="1" xfId="0" applyNumberFormat="1" applyFont="1" applyFill="1" applyBorder="1" applyAlignment="1">
      <alignment horizontal="center" vertical="center" wrapText="1"/>
    </xf>
    <xf numFmtId="2" fontId="1" fillId="2" borderId="1" xfId="1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wrapText="1"/>
    </xf>
    <xf numFmtId="165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Border="1" applyAlignment="1">
      <alignment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>
      <alignment vertical="top"/>
    </xf>
    <xf numFmtId="3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3" fontId="6" fillId="0" borderId="0" xfId="0" applyNumberFormat="1" applyFont="1" applyFill="1" applyAlignment="1">
      <alignment vertical="top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1" fillId="2" borderId="1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3</xdr:row>
      <xdr:rowOff>1390650</xdr:rowOff>
    </xdr:from>
    <xdr:to>
      <xdr:col>10</xdr:col>
      <xdr:colOff>790575</xdr:colOff>
      <xdr:row>3</xdr:row>
      <xdr:rowOff>1685925</xdr:rowOff>
    </xdr:to>
    <xdr:pic>
      <xdr:nvPicPr>
        <xdr:cNvPr id="31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2228850"/>
          <a:ext cx="733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</xdr:row>
      <xdr:rowOff>809625</xdr:rowOff>
    </xdr:from>
    <xdr:to>
      <xdr:col>9</xdr:col>
      <xdr:colOff>781050</xdr:colOff>
      <xdr:row>3</xdr:row>
      <xdr:rowOff>1257300</xdr:rowOff>
    </xdr:to>
    <xdr:pic>
      <xdr:nvPicPr>
        <xdr:cNvPr id="318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647825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248707</xdr:colOff>
      <xdr:row>3</xdr:row>
      <xdr:rowOff>2182814</xdr:rowOff>
    </xdr:from>
    <xdr:ext cx="1545167" cy="37041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2678832" y="3171033"/>
              <a:ext cx="1545167" cy="3704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700" b="0" i="1">
                        <a:latin typeface="Cambria Math"/>
                      </a:rPr>
                      <m:t>НМЦК</m:t>
                    </m:r>
                    <m:r>
                      <a:rPr lang="en-US" sz="700" i="1">
                        <a:latin typeface="Cambria Math"/>
                      </a:rPr>
                      <m:t>=</m:t>
                    </m:r>
                    <m:nary>
                      <m:naryPr>
                        <m:chr m:val="∑"/>
                        <m:ctrlPr>
                          <a:rPr lang="en-US" sz="7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700" b="0" i="1">
                            <a:latin typeface="Cambria Math"/>
                          </a:rPr>
                          <m:t>𝑖</m:t>
                        </m:r>
                        <m:r>
                          <a:rPr lang="en-US" sz="700" i="1">
                            <a:latin typeface="Cambria Math"/>
                          </a:rPr>
                          <m:t>=</m:t>
                        </m:r>
                        <m:r>
                          <a:rPr lang="en-US" sz="700" b="0" i="1">
                            <a:latin typeface="Cambria Math"/>
                          </a:rPr>
                          <m:t>1</m:t>
                        </m:r>
                      </m:sub>
                      <m:sup>
                        <m:r>
                          <a:rPr lang="en-US" sz="700" i="1">
                            <a:latin typeface="Cambria Math"/>
                          </a:rPr>
                          <m:t>𝑛</m:t>
                        </m:r>
                      </m:sup>
                      <m:e>
                        <m:d>
                          <m:dPr>
                            <m:ctrlPr>
                              <a:rPr lang="en-US" sz="70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700" b="0" i="1">
                                <a:latin typeface="Cambria Math"/>
                              </a:rPr>
                              <m:t>НЦЕ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𝑖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+НДС</m:t>
                            </m:r>
                          </m:e>
                        </m:d>
                        <m:r>
                          <a:rPr lang="ru-RU" sz="700" b="0" i="1">
                            <a:latin typeface="Cambria Math"/>
                          </a:rPr>
                          <m:t>∗</m:t>
                        </m:r>
                        <m:r>
                          <a:rPr lang="en-US" sz="700" b="0" i="1">
                            <a:latin typeface="Cambria Math"/>
                          </a:rPr>
                          <m:t>𝑉𝑖</m:t>
                        </m:r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 xmlns:a="http://schemas.openxmlformats.org/drawingml/2006/main">
              <a:off x="12678832" y="3171033"/>
              <a:ext cx="1545167" cy="370416"/>
            </a:xfrm>
            <a:prstGeom xmlns:a="http://schemas.openxmlformats.org/drawingml/2006/main" prst="rect">
              <a:avLst/>
            </a:prstGeom>
            <a:noFill xmlns:a="http://schemas.openxmlformats.org/drawingml/2006/main"/>
          </xdr:spPr>
          <xdr:style>
            <a:lnRef xmlns:a="http://schemas.openxmlformats.org/drawingml/2006/main" idx="0">
              <a:scrgbClr r="0" g="0" b="0"/>
            </a:lnRef>
            <a:fillRef xmlns:a="http://schemas.openxmlformats.org/drawingml/2006/main" idx="0">
              <a:scrgbClr r="0" g="0" b="0"/>
            </a:fillRef>
            <a:effectRef xmlns:a="http://schemas.openxmlformats.org/drawingml/2006/main" idx="0">
              <a:scrgbClr r="0" g="0" b="0"/>
            </a:effectRef>
            <a:fontRef xmlns:a="http://schemas.openxmlformats.org/drawingml/2006/main" idx="minor">
              <a:schemeClr val="tx1"/>
            </a:fontRef>
          </xdr:style>
          <xdr:txBody>
            <a:bodyPr xmlns:a="http://schemas.openxmlformats.org/drawingml/2006/main" vertOverflow="clip" horzOverflow="clip" wrap="square" rtlCol="0" anchor="t">
              <a:noAutofit/>
            </a:bodyPr>
            <a:lstStyle xmlns:a="http://schemas.openxmlformats.org/drawingml/2006/main"/>
            <a:p xmlns:a="http://schemas.openxmlformats.org/drawingml/2006/main">
              <a:pPr/>
              <a:r>
                <a:rPr lang="ru-RU" sz="700" b="0" i="0">
                  <a:latin typeface="Cambria Math"/>
                </a:rPr>
                <a:t>НМЦК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i="0">
                  <a:latin typeface="Cambria Math" panose="02040503050406030204" pitchFamily="18" charset="0"/>
                </a:rPr>
                <a:t>∑</a:t>
              </a:r>
              <a:r>
                <a:rPr lang="en-US" sz="700" b="0" i="0">
                  <a:latin typeface="Cambria Math" panose="02040503050406030204" pitchFamily="18" charset="0"/>
                </a:rPr>
                <a:t>_(</a:t>
              </a:r>
              <a:r>
                <a:rPr lang="en-US" sz="700" b="0" i="0">
                  <a:latin typeface="Cambria Math"/>
                </a:rPr>
                <a:t>𝑖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b="0" i="0">
                  <a:latin typeface="Cambria Math"/>
                </a:rPr>
                <a:t>1</a:t>
              </a:r>
              <a:r>
                <a:rPr lang="en-US" sz="700" b="0" i="0">
                  <a:latin typeface="Cambria Math" panose="02040503050406030204" pitchFamily="18" charset="0"/>
                </a:rPr>
                <a:t>)^</a:t>
              </a:r>
              <a:r>
                <a:rPr lang="en-US" sz="700" i="0">
                  <a:latin typeface="Cambria Math"/>
                </a:rPr>
                <a:t>𝑛</a:t>
              </a:r>
              <a:r>
                <a:rPr lang="en-US" sz="700" b="0" i="0">
                  <a:latin typeface="Cambria Math" panose="02040503050406030204" pitchFamily="18" charset="0"/>
                </a:rPr>
                <a:t>▒〖(</a:t>
              </a:r>
              <a:r>
                <a:rPr lang="ru-RU" sz="700" b="0" i="0">
                  <a:latin typeface="Cambria Math"/>
                </a:rPr>
                <a:t>НЦЕ</a:t>
              </a:r>
              <a:r>
                <a:rPr lang="en-US" sz="700" b="0" i="0">
                  <a:latin typeface="Cambria Math"/>
                </a:rPr>
                <a:t>𝑖+НДС</a:t>
              </a:r>
              <a:r>
                <a:rPr lang="en-US" sz="700" b="0" i="0">
                  <a:latin typeface="Cambria Math" panose="02040503050406030204" pitchFamily="18" charset="0"/>
                </a:rPr>
                <a:t>)</a:t>
              </a:r>
              <a:r>
                <a:rPr lang="ru-RU" sz="700" b="0" i="0">
                  <a:latin typeface="Cambria Math"/>
                </a:rPr>
                <a:t>∗</a:t>
              </a:r>
              <a:r>
                <a:rPr lang="en-US" sz="700" b="0" i="0">
                  <a:latin typeface="Cambria Math"/>
                </a:rPr>
                <a:t>𝑉𝑖</a:t>
              </a:r>
              <a:r>
                <a:rPr lang="en-US" sz="700" b="0" i="0">
                  <a:latin typeface="Cambria Math" panose="02040503050406030204" pitchFamily="18" charset="0"/>
                </a:rPr>
                <a:t>〗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0"/>
  <sheetViews>
    <sheetView tabSelected="1" topLeftCell="A28" zoomScale="80" zoomScaleNormal="80" workbookViewId="0">
      <selection activeCell="F4" sqref="F4"/>
    </sheetView>
  </sheetViews>
  <sheetFormatPr defaultRowHeight="38.25" customHeight="1" x14ac:dyDescent="0.25"/>
  <cols>
    <col min="1" max="1" width="4" style="2" customWidth="1"/>
    <col min="2" max="2" width="26.28515625" style="2" customWidth="1"/>
    <col min="3" max="3" width="9.28515625" style="4" customWidth="1"/>
    <col min="4" max="4" width="9.5703125" style="29" customWidth="1"/>
    <col min="5" max="5" width="18" style="2" customWidth="1"/>
    <col min="6" max="6" width="17.85546875" style="2" customWidth="1"/>
    <col min="7" max="7" width="17.28515625" style="2" customWidth="1"/>
    <col min="8" max="8" width="17.28515625" style="2" hidden="1" customWidth="1"/>
    <col min="9" max="9" width="13.85546875" style="2" customWidth="1"/>
    <col min="10" max="10" width="15.140625" style="2" customWidth="1"/>
    <col min="11" max="11" width="13.140625" style="2" customWidth="1"/>
    <col min="12" max="12" width="13.28515625" style="2" customWidth="1"/>
    <col min="13" max="13" width="10.42578125" style="2" customWidth="1"/>
    <col min="14" max="14" width="15.140625" style="2" customWidth="1"/>
    <col min="15" max="15" width="15" style="2" customWidth="1"/>
    <col min="16" max="16" width="30.42578125" style="2" customWidth="1"/>
    <col min="17" max="17" width="13.140625" style="2" customWidth="1"/>
    <col min="18" max="16384" width="9.140625" style="2"/>
  </cols>
  <sheetData>
    <row r="1" spans="1:17" s="14" customFormat="1" ht="15" x14ac:dyDescent="0.25">
      <c r="C1" s="15"/>
      <c r="D1" s="26"/>
    </row>
    <row r="2" spans="1:17" s="14" customFormat="1" ht="18.75" x14ac:dyDescent="0.25">
      <c r="A2" s="45" t="s">
        <v>14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7" s="1" customFormat="1" ht="31.5" customHeight="1" x14ac:dyDescent="0.25">
      <c r="A3" s="42" t="s">
        <v>0</v>
      </c>
      <c r="B3" s="42" t="s">
        <v>8</v>
      </c>
      <c r="C3" s="42" t="s">
        <v>3</v>
      </c>
      <c r="D3" s="47" t="s">
        <v>12</v>
      </c>
      <c r="E3" s="46" t="s">
        <v>7</v>
      </c>
      <c r="F3" s="46"/>
      <c r="G3" s="46"/>
      <c r="H3" s="31"/>
      <c r="I3" s="40" t="s">
        <v>4</v>
      </c>
      <c r="J3" s="40"/>
      <c r="K3" s="40"/>
      <c r="L3" s="40" t="s">
        <v>18</v>
      </c>
      <c r="M3" s="40" t="s">
        <v>6</v>
      </c>
      <c r="N3" s="43" t="s">
        <v>5</v>
      </c>
      <c r="O3" s="40" t="s">
        <v>11</v>
      </c>
      <c r="P3" s="41" t="s">
        <v>13</v>
      </c>
      <c r="Q3" s="16"/>
    </row>
    <row r="4" spans="1:17" s="1" customFormat="1" ht="208.5" customHeight="1" x14ac:dyDescent="0.25">
      <c r="A4" s="42"/>
      <c r="B4" s="42"/>
      <c r="C4" s="42"/>
      <c r="D4" s="47"/>
      <c r="E4" s="36" t="s">
        <v>51</v>
      </c>
      <c r="F4" s="36" t="s">
        <v>52</v>
      </c>
      <c r="G4" s="36" t="s">
        <v>50</v>
      </c>
      <c r="H4" s="30"/>
      <c r="I4" s="11" t="s">
        <v>1</v>
      </c>
      <c r="J4" s="12" t="s">
        <v>2</v>
      </c>
      <c r="K4" s="13" t="s">
        <v>9</v>
      </c>
      <c r="L4" s="40"/>
      <c r="M4" s="40"/>
      <c r="N4" s="44"/>
      <c r="O4" s="40"/>
      <c r="P4" s="41"/>
      <c r="Q4" s="3"/>
    </row>
    <row r="5" spans="1:17" s="8" customFormat="1" ht="60" x14ac:dyDescent="0.25">
      <c r="A5" s="25">
        <v>1</v>
      </c>
      <c r="B5" s="34" t="s">
        <v>19</v>
      </c>
      <c r="C5" s="34" t="s">
        <v>20</v>
      </c>
      <c r="D5" s="27">
        <v>1</v>
      </c>
      <c r="E5" s="5">
        <v>5714.92</v>
      </c>
      <c r="F5" s="17">
        <v>5914.94</v>
      </c>
      <c r="G5" s="17">
        <v>5883.88</v>
      </c>
      <c r="H5" s="17"/>
      <c r="I5" s="5">
        <f>ROUND((E5+F5+G5)/3,2)</f>
        <v>5837.91</v>
      </c>
      <c r="J5" s="48">
        <f>SQRT(((SUM((POWER(G5-I5,2)),(POWER(F5-I5,2)),(POWER(E5-I5,2)))/(COLUMNS(E5:G5)-1))))</f>
        <v>107.64153914730115</v>
      </c>
      <c r="K5" s="6">
        <f>J5/I5*100</f>
        <v>1.8438369064836757</v>
      </c>
      <c r="L5" s="24">
        <f>MIN((E5:G5))</f>
        <v>5714.92</v>
      </c>
      <c r="M5" s="35">
        <v>0.1</v>
      </c>
      <c r="N5" s="7">
        <f>L5*M5</f>
        <v>571.49200000000008</v>
      </c>
      <c r="O5" s="24">
        <f>ROUND((L5+N5),2)</f>
        <v>6286.41</v>
      </c>
      <c r="P5" s="32">
        <f>O5*D5</f>
        <v>6286.41</v>
      </c>
      <c r="Q5" s="18"/>
    </row>
    <row r="6" spans="1:17" s="8" customFormat="1" ht="15" x14ac:dyDescent="0.25">
      <c r="A6" s="25">
        <v>2</v>
      </c>
      <c r="B6" s="33" t="s">
        <v>21</v>
      </c>
      <c r="C6" s="33" t="s">
        <v>22</v>
      </c>
      <c r="D6" s="27">
        <v>1</v>
      </c>
      <c r="E6" s="5">
        <v>3179.47</v>
      </c>
      <c r="F6" s="17">
        <v>3290.75</v>
      </c>
      <c r="G6" s="17">
        <v>3292.97</v>
      </c>
      <c r="H6" s="17"/>
      <c r="I6" s="5">
        <f t="shared" ref="I6:I35" si="0">ROUND((E6+F6+G6)/3,2)</f>
        <v>3254.4</v>
      </c>
      <c r="J6" s="48">
        <f t="shared" ref="J6:J35" si="1">SQRT(((SUM((POWER(G6-I6,2)),(POWER(F6-I6,2)),(POWER(E6-I6,2)))/(COLUMNS(E6:G6)-1))))</f>
        <v>64.897890181422753</v>
      </c>
      <c r="K6" s="6">
        <f t="shared" ref="K6:K35" si="2">J6/I6*100</f>
        <v>1.9941583757811809</v>
      </c>
      <c r="L6" s="24">
        <f t="shared" ref="L6:L35" si="3">MIN((E6:G6))</f>
        <v>3179.47</v>
      </c>
      <c r="M6" s="35">
        <v>0.1</v>
      </c>
      <c r="N6" s="7">
        <f t="shared" ref="N6:N35" si="4">L6*M6</f>
        <v>317.947</v>
      </c>
      <c r="O6" s="24">
        <f t="shared" ref="O6:O35" si="5">ROUND((L6+N6),2)</f>
        <v>3497.42</v>
      </c>
      <c r="P6" s="32">
        <f t="shared" ref="P6:P35" si="6">O6*D6</f>
        <v>3497.42</v>
      </c>
      <c r="Q6" s="18"/>
    </row>
    <row r="7" spans="1:17" s="8" customFormat="1" ht="75" x14ac:dyDescent="0.25">
      <c r="A7" s="25">
        <v>3</v>
      </c>
      <c r="B7" s="33" t="s">
        <v>23</v>
      </c>
      <c r="C7" s="36" t="s">
        <v>22</v>
      </c>
      <c r="D7" s="27">
        <v>1</v>
      </c>
      <c r="E7" s="5">
        <v>5629.34</v>
      </c>
      <c r="F7" s="17">
        <v>5826.36</v>
      </c>
      <c r="G7" s="17">
        <v>5886.54</v>
      </c>
      <c r="H7" s="17"/>
      <c r="I7" s="5">
        <f t="shared" si="0"/>
        <v>5780.75</v>
      </c>
      <c r="J7" s="48">
        <f t="shared" si="1"/>
        <v>134.53026481056207</v>
      </c>
      <c r="K7" s="6">
        <f t="shared" si="2"/>
        <v>2.3272112582374618</v>
      </c>
      <c r="L7" s="24">
        <f t="shared" si="3"/>
        <v>5629.34</v>
      </c>
      <c r="M7" s="35">
        <v>0.1</v>
      </c>
      <c r="N7" s="7">
        <f t="shared" si="4"/>
        <v>562.93400000000008</v>
      </c>
      <c r="O7" s="24">
        <f t="shared" si="5"/>
        <v>6192.27</v>
      </c>
      <c r="P7" s="32">
        <f t="shared" si="6"/>
        <v>6192.27</v>
      </c>
      <c r="Q7" s="18"/>
    </row>
    <row r="8" spans="1:17" s="8" customFormat="1" ht="75" x14ac:dyDescent="0.25">
      <c r="A8" s="25">
        <v>4</v>
      </c>
      <c r="B8" s="33" t="s">
        <v>24</v>
      </c>
      <c r="C8" s="36" t="s">
        <v>22</v>
      </c>
      <c r="D8" s="27">
        <v>1</v>
      </c>
      <c r="E8" s="5">
        <v>13619.3</v>
      </c>
      <c r="F8" s="17">
        <v>14095.97</v>
      </c>
      <c r="G8" s="17">
        <v>14329.34</v>
      </c>
      <c r="H8" s="17"/>
      <c r="I8" s="5">
        <f t="shared" si="0"/>
        <v>14014.87</v>
      </c>
      <c r="J8" s="48">
        <f t="shared" si="1"/>
        <v>361.90068789655578</v>
      </c>
      <c r="K8" s="6">
        <f t="shared" si="2"/>
        <v>2.5822621822147171</v>
      </c>
      <c r="L8" s="24">
        <f t="shared" si="3"/>
        <v>13619.3</v>
      </c>
      <c r="M8" s="35">
        <v>0.1</v>
      </c>
      <c r="N8" s="7">
        <f t="shared" si="4"/>
        <v>1361.93</v>
      </c>
      <c r="O8" s="24">
        <f t="shared" si="5"/>
        <v>14981.23</v>
      </c>
      <c r="P8" s="32">
        <f t="shared" si="6"/>
        <v>14981.23</v>
      </c>
      <c r="Q8" s="18"/>
    </row>
    <row r="9" spans="1:17" s="8" customFormat="1" ht="15" x14ac:dyDescent="0.25">
      <c r="A9" s="25">
        <v>5</v>
      </c>
      <c r="B9" s="36" t="s">
        <v>25</v>
      </c>
      <c r="C9" s="36" t="s">
        <v>20</v>
      </c>
      <c r="D9" s="27">
        <v>1</v>
      </c>
      <c r="E9" s="5">
        <v>2495.86</v>
      </c>
      <c r="F9" s="17">
        <v>2583.2199999999998</v>
      </c>
      <c r="G9" s="17">
        <v>2610.36</v>
      </c>
      <c r="H9" s="17"/>
      <c r="I9" s="5">
        <f t="shared" si="0"/>
        <v>2563.15</v>
      </c>
      <c r="J9" s="48">
        <f t="shared" si="1"/>
        <v>59.831150331578897</v>
      </c>
      <c r="K9" s="6">
        <f t="shared" si="2"/>
        <v>2.3342820487126734</v>
      </c>
      <c r="L9" s="24">
        <f t="shared" si="3"/>
        <v>2495.86</v>
      </c>
      <c r="M9" s="35">
        <v>0.1</v>
      </c>
      <c r="N9" s="7">
        <f t="shared" si="4"/>
        <v>249.58600000000001</v>
      </c>
      <c r="O9" s="24">
        <f t="shared" si="5"/>
        <v>2745.45</v>
      </c>
      <c r="P9" s="32">
        <f t="shared" si="6"/>
        <v>2745.45</v>
      </c>
      <c r="Q9" s="18"/>
    </row>
    <row r="10" spans="1:17" s="8" customFormat="1" ht="60" x14ac:dyDescent="0.25">
      <c r="A10" s="25">
        <v>6</v>
      </c>
      <c r="B10" s="36" t="s">
        <v>26</v>
      </c>
      <c r="C10" s="36" t="s">
        <v>22</v>
      </c>
      <c r="D10" s="27">
        <v>1</v>
      </c>
      <c r="E10" s="5">
        <v>28866.84</v>
      </c>
      <c r="F10" s="17">
        <v>29877.17</v>
      </c>
      <c r="G10" s="17">
        <v>30009.5</v>
      </c>
      <c r="H10" s="17"/>
      <c r="I10" s="5">
        <f t="shared" si="0"/>
        <v>29584.5</v>
      </c>
      <c r="J10" s="48">
        <f t="shared" si="1"/>
        <v>625.02664123219529</v>
      </c>
      <c r="K10" s="6">
        <f t="shared" si="2"/>
        <v>2.1126827941394826</v>
      </c>
      <c r="L10" s="24">
        <f t="shared" si="3"/>
        <v>28866.84</v>
      </c>
      <c r="M10" s="35">
        <v>0.1</v>
      </c>
      <c r="N10" s="7">
        <f t="shared" si="4"/>
        <v>2886.6840000000002</v>
      </c>
      <c r="O10" s="24">
        <f t="shared" si="5"/>
        <v>31753.52</v>
      </c>
      <c r="P10" s="32">
        <f t="shared" si="6"/>
        <v>31753.52</v>
      </c>
      <c r="Q10" s="18"/>
    </row>
    <row r="11" spans="1:17" s="8" customFormat="1" ht="15" x14ac:dyDescent="0.25">
      <c r="A11" s="25">
        <v>7</v>
      </c>
      <c r="B11" s="36" t="s">
        <v>27</v>
      </c>
      <c r="C11" s="36" t="s">
        <v>22</v>
      </c>
      <c r="D11" s="27">
        <v>1</v>
      </c>
      <c r="E11" s="5">
        <v>4531.0200000000004</v>
      </c>
      <c r="F11" s="17">
        <v>4689.6000000000004</v>
      </c>
      <c r="G11" s="17">
        <v>4666.29</v>
      </c>
      <c r="H11" s="17"/>
      <c r="I11" s="5">
        <f t="shared" si="0"/>
        <v>4628.97</v>
      </c>
      <c r="J11" s="48">
        <f t="shared" si="1"/>
        <v>85.624125688966757</v>
      </c>
      <c r="K11" s="6">
        <f t="shared" si="2"/>
        <v>1.8497446665017649</v>
      </c>
      <c r="L11" s="24">
        <f t="shared" si="3"/>
        <v>4531.0200000000004</v>
      </c>
      <c r="M11" s="35">
        <v>0.1</v>
      </c>
      <c r="N11" s="7">
        <f t="shared" si="4"/>
        <v>453.10200000000009</v>
      </c>
      <c r="O11" s="24">
        <f t="shared" si="5"/>
        <v>4984.12</v>
      </c>
      <c r="P11" s="32">
        <f t="shared" si="6"/>
        <v>4984.12</v>
      </c>
      <c r="Q11" s="18"/>
    </row>
    <row r="12" spans="1:17" s="8" customFormat="1" ht="60" x14ac:dyDescent="0.25">
      <c r="A12" s="25">
        <v>8</v>
      </c>
      <c r="B12" s="36" t="s">
        <v>28</v>
      </c>
      <c r="C12" s="36" t="s">
        <v>22</v>
      </c>
      <c r="D12" s="27">
        <v>1</v>
      </c>
      <c r="E12" s="5">
        <v>2649.92</v>
      </c>
      <c r="F12" s="17">
        <v>2742.66</v>
      </c>
      <c r="G12" s="17">
        <v>2728.26</v>
      </c>
      <c r="H12" s="17"/>
      <c r="I12" s="5">
        <f t="shared" si="0"/>
        <v>2706.95</v>
      </c>
      <c r="J12" s="48">
        <f t="shared" si="1"/>
        <v>49.908622000612233</v>
      </c>
      <c r="K12" s="6">
        <f t="shared" si="2"/>
        <v>1.8437216055195789</v>
      </c>
      <c r="L12" s="24">
        <f t="shared" si="3"/>
        <v>2649.92</v>
      </c>
      <c r="M12" s="35">
        <v>0.1</v>
      </c>
      <c r="N12" s="7">
        <f t="shared" si="4"/>
        <v>264.99200000000002</v>
      </c>
      <c r="O12" s="24">
        <f t="shared" si="5"/>
        <v>2914.91</v>
      </c>
      <c r="P12" s="32">
        <f t="shared" si="6"/>
        <v>2914.91</v>
      </c>
      <c r="Q12" s="18"/>
    </row>
    <row r="13" spans="1:17" s="8" customFormat="1" ht="60" x14ac:dyDescent="0.25">
      <c r="A13" s="25">
        <v>9</v>
      </c>
      <c r="B13" s="36" t="s">
        <v>29</v>
      </c>
      <c r="C13" s="36" t="s">
        <v>22</v>
      </c>
      <c r="D13" s="27">
        <v>1</v>
      </c>
      <c r="E13" s="5">
        <v>4205.42</v>
      </c>
      <c r="F13" s="17">
        <v>4352.6099999999997</v>
      </c>
      <c r="G13" s="17">
        <v>4355.55</v>
      </c>
      <c r="H13" s="17"/>
      <c r="I13" s="5">
        <f t="shared" si="0"/>
        <v>4304.53</v>
      </c>
      <c r="J13" s="48">
        <f t="shared" si="1"/>
        <v>85.841478610284824</v>
      </c>
      <c r="K13" s="6">
        <f t="shared" si="2"/>
        <v>1.9942125762925298</v>
      </c>
      <c r="L13" s="24">
        <f t="shared" si="3"/>
        <v>4205.42</v>
      </c>
      <c r="M13" s="35">
        <v>0.1</v>
      </c>
      <c r="N13" s="7">
        <f t="shared" si="4"/>
        <v>420.54200000000003</v>
      </c>
      <c r="O13" s="24">
        <f t="shared" si="5"/>
        <v>4625.96</v>
      </c>
      <c r="P13" s="32">
        <f t="shared" si="6"/>
        <v>4625.96</v>
      </c>
      <c r="Q13" s="18"/>
    </row>
    <row r="14" spans="1:17" s="8" customFormat="1" ht="60" x14ac:dyDescent="0.25">
      <c r="A14" s="25">
        <v>10</v>
      </c>
      <c r="B14" s="36" t="s">
        <v>30</v>
      </c>
      <c r="C14" s="36" t="s">
        <v>22</v>
      </c>
      <c r="D14" s="27">
        <v>1</v>
      </c>
      <c r="E14" s="5">
        <v>8849.4500000000007</v>
      </c>
      <c r="F14" s="17">
        <v>9159.18</v>
      </c>
      <c r="G14" s="17">
        <v>9173.34</v>
      </c>
      <c r="H14" s="17"/>
      <c r="I14" s="5">
        <f t="shared" si="0"/>
        <v>9060.66</v>
      </c>
      <c r="J14" s="48">
        <f t="shared" si="1"/>
        <v>183.04731205346854</v>
      </c>
      <c r="K14" s="6">
        <f t="shared" si="2"/>
        <v>2.0202425877747157</v>
      </c>
      <c r="L14" s="24">
        <f t="shared" si="3"/>
        <v>8849.4500000000007</v>
      </c>
      <c r="M14" s="35">
        <v>0.1</v>
      </c>
      <c r="N14" s="7">
        <f t="shared" si="4"/>
        <v>884.94500000000016</v>
      </c>
      <c r="O14" s="24">
        <f t="shared" si="5"/>
        <v>9734.4</v>
      </c>
      <c r="P14" s="32">
        <f t="shared" si="6"/>
        <v>9734.4</v>
      </c>
      <c r="Q14" s="18"/>
    </row>
    <row r="15" spans="1:17" s="8" customFormat="1" ht="30" x14ac:dyDescent="0.25">
      <c r="A15" s="25">
        <v>11</v>
      </c>
      <c r="B15" s="36" t="s">
        <v>31</v>
      </c>
      <c r="C15" s="36" t="s">
        <v>22</v>
      </c>
      <c r="D15" s="27">
        <v>2</v>
      </c>
      <c r="E15" s="5">
        <v>14177.92</v>
      </c>
      <c r="F15" s="17">
        <v>14674.15</v>
      </c>
      <c r="G15" s="17">
        <v>14746.81</v>
      </c>
      <c r="H15" s="17"/>
      <c r="I15" s="5">
        <f t="shared" si="0"/>
        <v>14532.96</v>
      </c>
      <c r="J15" s="48">
        <f t="shared" si="1"/>
        <v>309.61253220759625</v>
      </c>
      <c r="K15" s="6">
        <f t="shared" si="2"/>
        <v>2.1304161864313689</v>
      </c>
      <c r="L15" s="24">
        <f t="shared" si="3"/>
        <v>14177.92</v>
      </c>
      <c r="M15" s="35">
        <v>0.1</v>
      </c>
      <c r="N15" s="7">
        <f t="shared" si="4"/>
        <v>1417.7920000000001</v>
      </c>
      <c r="O15" s="24">
        <f t="shared" si="5"/>
        <v>15595.71</v>
      </c>
      <c r="P15" s="32">
        <f t="shared" si="6"/>
        <v>31191.42</v>
      </c>
      <c r="Q15" s="18"/>
    </row>
    <row r="16" spans="1:17" s="8" customFormat="1" ht="30" x14ac:dyDescent="0.25">
      <c r="A16" s="25">
        <v>12</v>
      </c>
      <c r="B16" s="36" t="s">
        <v>32</v>
      </c>
      <c r="C16" s="36" t="s">
        <v>22</v>
      </c>
      <c r="D16" s="27">
        <v>2</v>
      </c>
      <c r="E16" s="5">
        <v>4799.16</v>
      </c>
      <c r="F16" s="17">
        <v>4967.1400000000003</v>
      </c>
      <c r="G16" s="17">
        <v>4955.46</v>
      </c>
      <c r="H16" s="17"/>
      <c r="I16" s="5">
        <f t="shared" si="0"/>
        <v>4907.25</v>
      </c>
      <c r="J16" s="48">
        <f t="shared" si="1"/>
        <v>93.793561346182173</v>
      </c>
      <c r="K16" s="6">
        <f t="shared" si="2"/>
        <v>1.9113263303516668</v>
      </c>
      <c r="L16" s="24">
        <f t="shared" si="3"/>
        <v>4799.16</v>
      </c>
      <c r="M16" s="35">
        <v>0.1</v>
      </c>
      <c r="N16" s="7">
        <f t="shared" si="4"/>
        <v>479.916</v>
      </c>
      <c r="O16" s="24">
        <f t="shared" si="5"/>
        <v>5279.08</v>
      </c>
      <c r="P16" s="32">
        <f t="shared" si="6"/>
        <v>10558.16</v>
      </c>
      <c r="Q16" s="18"/>
    </row>
    <row r="17" spans="1:17" s="8" customFormat="1" ht="30" x14ac:dyDescent="0.25">
      <c r="A17" s="25">
        <v>13</v>
      </c>
      <c r="B17" s="36" t="s">
        <v>33</v>
      </c>
      <c r="C17" s="36" t="s">
        <v>20</v>
      </c>
      <c r="D17" s="27">
        <v>1</v>
      </c>
      <c r="E17" s="5">
        <v>4042.81</v>
      </c>
      <c r="F17" s="17">
        <v>4184.3100000000004</v>
      </c>
      <c r="G17" s="17">
        <v>4162.26</v>
      </c>
      <c r="H17" s="17"/>
      <c r="I17" s="5">
        <f t="shared" si="0"/>
        <v>4129.79</v>
      </c>
      <c r="J17" s="48">
        <f t="shared" si="1"/>
        <v>76.132291768999266</v>
      </c>
      <c r="K17" s="6">
        <f t="shared" si="2"/>
        <v>1.8434906319449478</v>
      </c>
      <c r="L17" s="24">
        <f t="shared" si="3"/>
        <v>4042.81</v>
      </c>
      <c r="M17" s="35">
        <v>0.1</v>
      </c>
      <c r="N17" s="7">
        <f t="shared" si="4"/>
        <v>404.28100000000001</v>
      </c>
      <c r="O17" s="24">
        <f t="shared" si="5"/>
        <v>4447.09</v>
      </c>
      <c r="P17" s="32">
        <f t="shared" si="6"/>
        <v>4447.09</v>
      </c>
      <c r="Q17" s="18"/>
    </row>
    <row r="18" spans="1:17" s="8" customFormat="1" ht="15" x14ac:dyDescent="0.25">
      <c r="A18" s="25">
        <v>14</v>
      </c>
      <c r="B18" s="36" t="s">
        <v>34</v>
      </c>
      <c r="C18" s="36" t="s">
        <v>22</v>
      </c>
      <c r="D18" s="27">
        <v>1</v>
      </c>
      <c r="E18" s="5">
        <v>12071.65</v>
      </c>
      <c r="F18" s="17">
        <v>12494.15</v>
      </c>
      <c r="G18" s="17">
        <v>12549.26</v>
      </c>
      <c r="H18" s="17"/>
      <c r="I18" s="5">
        <f t="shared" si="0"/>
        <v>12371.69</v>
      </c>
      <c r="J18" s="48">
        <f t="shared" si="1"/>
        <v>261.29634335367211</v>
      </c>
      <c r="K18" s="6">
        <f t="shared" si="2"/>
        <v>2.1120505230382598</v>
      </c>
      <c r="L18" s="24">
        <f t="shared" si="3"/>
        <v>12071.65</v>
      </c>
      <c r="M18" s="35">
        <v>0.1</v>
      </c>
      <c r="N18" s="7">
        <f t="shared" si="4"/>
        <v>1207.165</v>
      </c>
      <c r="O18" s="24">
        <f>ROUNDDOWN((L18+N18),2)</f>
        <v>13278.81</v>
      </c>
      <c r="P18" s="32">
        <f t="shared" si="6"/>
        <v>13278.81</v>
      </c>
      <c r="Q18" s="18"/>
    </row>
    <row r="19" spans="1:17" s="8" customFormat="1" ht="45" x14ac:dyDescent="0.25">
      <c r="A19" s="25">
        <v>15</v>
      </c>
      <c r="B19" s="36" t="s">
        <v>35</v>
      </c>
      <c r="C19" s="36" t="s">
        <v>22</v>
      </c>
      <c r="D19" s="27">
        <v>1</v>
      </c>
      <c r="E19" s="5">
        <v>12023.19</v>
      </c>
      <c r="F19" s="17">
        <v>12444</v>
      </c>
      <c r="G19" s="17">
        <v>12532.06</v>
      </c>
      <c r="H19" s="17"/>
      <c r="I19" s="5">
        <f t="shared" si="0"/>
        <v>12333.08</v>
      </c>
      <c r="J19" s="48">
        <f t="shared" si="1"/>
        <v>271.96332372215147</v>
      </c>
      <c r="K19" s="6">
        <f t="shared" si="2"/>
        <v>2.2051533252208815</v>
      </c>
      <c r="L19" s="24">
        <f t="shared" si="3"/>
        <v>12023.19</v>
      </c>
      <c r="M19" s="35">
        <v>0.1</v>
      </c>
      <c r="N19" s="7">
        <f t="shared" si="4"/>
        <v>1202.3190000000002</v>
      </c>
      <c r="O19" s="24">
        <f t="shared" si="5"/>
        <v>13225.51</v>
      </c>
      <c r="P19" s="32">
        <f t="shared" si="6"/>
        <v>13225.51</v>
      </c>
      <c r="Q19" s="18"/>
    </row>
    <row r="20" spans="1:17" s="8" customFormat="1" ht="45" x14ac:dyDescent="0.25">
      <c r="A20" s="25">
        <v>16</v>
      </c>
      <c r="B20" s="36" t="s">
        <v>36</v>
      </c>
      <c r="C20" s="36" t="s">
        <v>22</v>
      </c>
      <c r="D20" s="27">
        <v>4</v>
      </c>
      <c r="E20" s="5">
        <v>3477.95</v>
      </c>
      <c r="F20" s="17">
        <v>3599.67</v>
      </c>
      <c r="G20" s="17">
        <v>3590.48</v>
      </c>
      <c r="H20" s="17"/>
      <c r="I20" s="5">
        <f t="shared" si="0"/>
        <v>3556.03</v>
      </c>
      <c r="J20" s="48">
        <f t="shared" si="1"/>
        <v>67.77808827342372</v>
      </c>
      <c r="K20" s="6">
        <f t="shared" si="2"/>
        <v>1.9060044002278866</v>
      </c>
      <c r="L20" s="24">
        <f t="shared" si="3"/>
        <v>3477.95</v>
      </c>
      <c r="M20" s="35">
        <v>0.1</v>
      </c>
      <c r="N20" s="7">
        <f t="shared" si="4"/>
        <v>347.79500000000002</v>
      </c>
      <c r="O20" s="24">
        <f>ROUNDDOWN((L20+N20),2)</f>
        <v>3825.74</v>
      </c>
      <c r="P20" s="32">
        <f t="shared" si="6"/>
        <v>15302.96</v>
      </c>
      <c r="Q20" s="18"/>
    </row>
    <row r="21" spans="1:17" s="8" customFormat="1" ht="30" x14ac:dyDescent="0.25">
      <c r="A21" s="25">
        <v>17</v>
      </c>
      <c r="B21" s="36" t="s">
        <v>37</v>
      </c>
      <c r="C21" s="36" t="s">
        <v>20</v>
      </c>
      <c r="D21" s="27">
        <v>1</v>
      </c>
      <c r="E21" s="5">
        <v>35315.550000000003</v>
      </c>
      <c r="F21" s="17">
        <v>36551.599999999999</v>
      </c>
      <c r="G21" s="17">
        <v>36929.43</v>
      </c>
      <c r="H21" s="17"/>
      <c r="I21" s="5">
        <f t="shared" si="0"/>
        <v>36265.53</v>
      </c>
      <c r="J21" s="48">
        <f t="shared" si="1"/>
        <v>844.11529286584835</v>
      </c>
      <c r="K21" s="6">
        <f t="shared" si="2"/>
        <v>2.3275967368072337</v>
      </c>
      <c r="L21" s="24">
        <f t="shared" si="3"/>
        <v>35315.550000000003</v>
      </c>
      <c r="M21" s="35">
        <v>0.1</v>
      </c>
      <c r="N21" s="7">
        <f t="shared" si="4"/>
        <v>3531.5550000000003</v>
      </c>
      <c r="O21" s="24">
        <f t="shared" si="5"/>
        <v>38847.11</v>
      </c>
      <c r="P21" s="32">
        <f t="shared" si="6"/>
        <v>38847.11</v>
      </c>
      <c r="Q21" s="18"/>
    </row>
    <row r="22" spans="1:17" s="8" customFormat="1" ht="60" x14ac:dyDescent="0.25">
      <c r="A22" s="25">
        <v>18</v>
      </c>
      <c r="B22" s="36" t="s">
        <v>38</v>
      </c>
      <c r="C22" s="36" t="s">
        <v>20</v>
      </c>
      <c r="D22" s="27">
        <v>6</v>
      </c>
      <c r="E22" s="5">
        <v>13864.63</v>
      </c>
      <c r="F22" s="17">
        <v>14349.89</v>
      </c>
      <c r="G22" s="17">
        <v>14297.71</v>
      </c>
      <c r="H22" s="17"/>
      <c r="I22" s="5">
        <f t="shared" si="0"/>
        <v>14170.74</v>
      </c>
      <c r="J22" s="48">
        <f t="shared" si="1"/>
        <v>266.38265286988951</v>
      </c>
      <c r="K22" s="6">
        <f t="shared" si="2"/>
        <v>1.8798076379207402</v>
      </c>
      <c r="L22" s="24">
        <f t="shared" si="3"/>
        <v>13864.63</v>
      </c>
      <c r="M22" s="35">
        <v>0.1</v>
      </c>
      <c r="N22" s="7">
        <f t="shared" si="4"/>
        <v>1386.463</v>
      </c>
      <c r="O22" s="24">
        <f t="shared" si="5"/>
        <v>15251.09</v>
      </c>
      <c r="P22" s="32">
        <f t="shared" si="6"/>
        <v>91506.540000000008</v>
      </c>
      <c r="Q22" s="18"/>
    </row>
    <row r="23" spans="1:17" s="8" customFormat="1" ht="60" x14ac:dyDescent="0.25">
      <c r="A23" s="25">
        <v>19</v>
      </c>
      <c r="B23" s="36" t="s">
        <v>39</v>
      </c>
      <c r="C23" s="36" t="s">
        <v>22</v>
      </c>
      <c r="D23" s="27">
        <v>1</v>
      </c>
      <c r="E23" s="5">
        <v>53537.38</v>
      </c>
      <c r="F23" s="17">
        <v>55411.19</v>
      </c>
      <c r="G23" s="17">
        <v>55120.21</v>
      </c>
      <c r="H23" s="17"/>
      <c r="I23" s="5">
        <f t="shared" si="0"/>
        <v>54689.59</v>
      </c>
      <c r="J23" s="48">
        <f t="shared" si="1"/>
        <v>1008.3967543829186</v>
      </c>
      <c r="K23" s="6">
        <f t="shared" si="2"/>
        <v>1.8438550268577965</v>
      </c>
      <c r="L23" s="24">
        <f t="shared" si="3"/>
        <v>53537.38</v>
      </c>
      <c r="M23" s="35">
        <v>0.1</v>
      </c>
      <c r="N23" s="7">
        <f t="shared" si="4"/>
        <v>5353.7380000000003</v>
      </c>
      <c r="O23" s="24">
        <f t="shared" si="5"/>
        <v>58891.12</v>
      </c>
      <c r="P23" s="32">
        <f t="shared" si="6"/>
        <v>58891.12</v>
      </c>
      <c r="Q23" s="18"/>
    </row>
    <row r="24" spans="1:17" s="8" customFormat="1" ht="45" x14ac:dyDescent="0.25">
      <c r="A24" s="25">
        <v>20</v>
      </c>
      <c r="B24" s="36" t="s">
        <v>40</v>
      </c>
      <c r="C24" s="36" t="s">
        <v>22</v>
      </c>
      <c r="D24" s="27">
        <v>1</v>
      </c>
      <c r="E24" s="5">
        <v>4325.1899999999996</v>
      </c>
      <c r="F24" s="17">
        <v>4476.57</v>
      </c>
      <c r="G24" s="17">
        <v>4509.7</v>
      </c>
      <c r="H24" s="17"/>
      <c r="I24" s="5">
        <f t="shared" si="0"/>
        <v>4437.1499999999996</v>
      </c>
      <c r="J24" s="48">
        <f t="shared" si="1"/>
        <v>98.367882207558083</v>
      </c>
      <c r="K24" s="6">
        <f t="shared" si="2"/>
        <v>2.2169158628299268</v>
      </c>
      <c r="L24" s="24">
        <f t="shared" si="3"/>
        <v>4325.1899999999996</v>
      </c>
      <c r="M24" s="35">
        <v>0.1</v>
      </c>
      <c r="N24" s="7">
        <f t="shared" si="4"/>
        <v>432.51900000000001</v>
      </c>
      <c r="O24" s="24">
        <f t="shared" si="5"/>
        <v>4757.71</v>
      </c>
      <c r="P24" s="32">
        <f t="shared" si="6"/>
        <v>4757.71</v>
      </c>
      <c r="Q24" s="18"/>
    </row>
    <row r="25" spans="1:17" s="8" customFormat="1" ht="45" x14ac:dyDescent="0.25">
      <c r="A25" s="25">
        <v>21</v>
      </c>
      <c r="B25" s="36" t="s">
        <v>40</v>
      </c>
      <c r="C25" s="36" t="s">
        <v>22</v>
      </c>
      <c r="D25" s="27">
        <v>2</v>
      </c>
      <c r="E25" s="5">
        <v>2889.55</v>
      </c>
      <c r="F25" s="17">
        <v>2990.69</v>
      </c>
      <c r="G25" s="17">
        <v>3040.86</v>
      </c>
      <c r="H25" s="17"/>
      <c r="I25" s="5">
        <f t="shared" si="0"/>
        <v>2973.7</v>
      </c>
      <c r="J25" s="48">
        <f t="shared" si="1"/>
        <v>77.072524935932876</v>
      </c>
      <c r="K25" s="6">
        <f t="shared" si="2"/>
        <v>2.5918056608243223</v>
      </c>
      <c r="L25" s="24">
        <f t="shared" si="3"/>
        <v>2889.55</v>
      </c>
      <c r="M25" s="35">
        <v>0.1</v>
      </c>
      <c r="N25" s="7">
        <f t="shared" si="4"/>
        <v>288.95500000000004</v>
      </c>
      <c r="O25" s="24">
        <f t="shared" si="5"/>
        <v>3178.51</v>
      </c>
      <c r="P25" s="32">
        <f t="shared" si="6"/>
        <v>6357.02</v>
      </c>
      <c r="Q25" s="18"/>
    </row>
    <row r="26" spans="1:17" s="8" customFormat="1" ht="30" x14ac:dyDescent="0.25">
      <c r="A26" s="25">
        <v>22</v>
      </c>
      <c r="B26" s="36" t="s">
        <v>41</v>
      </c>
      <c r="C26" s="36" t="s">
        <v>22</v>
      </c>
      <c r="D26" s="27">
        <v>1</v>
      </c>
      <c r="E26" s="5">
        <v>13264.7</v>
      </c>
      <c r="F26" s="17">
        <v>13728.96</v>
      </c>
      <c r="G26" s="17">
        <v>13826.67</v>
      </c>
      <c r="H26" s="17"/>
      <c r="I26" s="5">
        <f t="shared" si="0"/>
        <v>13606.78</v>
      </c>
      <c r="J26" s="48">
        <f t="shared" si="1"/>
        <v>300.24847285206909</v>
      </c>
      <c r="K26" s="6">
        <f t="shared" si="2"/>
        <v>2.2066092995702813</v>
      </c>
      <c r="L26" s="24">
        <f t="shared" si="3"/>
        <v>13264.7</v>
      </c>
      <c r="M26" s="35">
        <v>0.1</v>
      </c>
      <c r="N26" s="7">
        <f t="shared" si="4"/>
        <v>1326.4700000000003</v>
      </c>
      <c r="O26" s="24">
        <f t="shared" si="5"/>
        <v>14591.17</v>
      </c>
      <c r="P26" s="32">
        <f t="shared" si="6"/>
        <v>14591.17</v>
      </c>
      <c r="Q26" s="18"/>
    </row>
    <row r="27" spans="1:17" s="8" customFormat="1" ht="45" x14ac:dyDescent="0.25">
      <c r="A27" s="25">
        <v>23</v>
      </c>
      <c r="B27" s="36" t="s">
        <v>42</v>
      </c>
      <c r="C27" s="36" t="s">
        <v>22</v>
      </c>
      <c r="D27" s="27">
        <v>2</v>
      </c>
      <c r="E27" s="5">
        <v>12617.86</v>
      </c>
      <c r="F27" s="17">
        <v>13059.49</v>
      </c>
      <c r="G27" s="17">
        <v>13054.03</v>
      </c>
      <c r="H27" s="17"/>
      <c r="I27" s="5">
        <f t="shared" si="0"/>
        <v>12910.46</v>
      </c>
      <c r="J27" s="48">
        <f t="shared" si="1"/>
        <v>253.41373857784407</v>
      </c>
      <c r="K27" s="6">
        <f t="shared" si="2"/>
        <v>1.9628559987625853</v>
      </c>
      <c r="L27" s="24">
        <f t="shared" si="3"/>
        <v>12617.86</v>
      </c>
      <c r="M27" s="35">
        <v>0.1</v>
      </c>
      <c r="N27" s="7">
        <f t="shared" si="4"/>
        <v>1261.7860000000001</v>
      </c>
      <c r="O27" s="24">
        <f t="shared" si="5"/>
        <v>13879.65</v>
      </c>
      <c r="P27" s="32">
        <f t="shared" si="6"/>
        <v>27759.3</v>
      </c>
      <c r="Q27" s="18"/>
    </row>
    <row r="28" spans="1:17" s="8" customFormat="1" ht="30" x14ac:dyDescent="0.25">
      <c r="A28" s="25">
        <v>24</v>
      </c>
      <c r="B28" s="36" t="s">
        <v>43</v>
      </c>
      <c r="C28" s="36" t="s">
        <v>22</v>
      </c>
      <c r="D28" s="27">
        <v>2</v>
      </c>
      <c r="E28" s="5">
        <v>12471.83</v>
      </c>
      <c r="F28" s="17">
        <v>12908.35</v>
      </c>
      <c r="G28" s="17">
        <v>13110.95</v>
      </c>
      <c r="H28" s="17"/>
      <c r="I28" s="5">
        <f t="shared" si="0"/>
        <v>12830.38</v>
      </c>
      <c r="J28" s="48">
        <f t="shared" si="1"/>
        <v>326.61670831419548</v>
      </c>
      <c r="K28" s="6">
        <f t="shared" si="2"/>
        <v>2.5456510899458591</v>
      </c>
      <c r="L28" s="24">
        <f t="shared" si="3"/>
        <v>12471.83</v>
      </c>
      <c r="M28" s="35">
        <v>0.1</v>
      </c>
      <c r="N28" s="7">
        <f t="shared" si="4"/>
        <v>1247.183</v>
      </c>
      <c r="O28" s="24">
        <f t="shared" si="5"/>
        <v>13719.01</v>
      </c>
      <c r="P28" s="32">
        <f t="shared" si="6"/>
        <v>27438.02</v>
      </c>
      <c r="Q28" s="18"/>
    </row>
    <row r="29" spans="1:17" s="8" customFormat="1" ht="45" x14ac:dyDescent="0.25">
      <c r="A29" s="25">
        <v>25</v>
      </c>
      <c r="B29" s="36" t="s">
        <v>44</v>
      </c>
      <c r="C29" s="36" t="s">
        <v>22</v>
      </c>
      <c r="D29" s="27">
        <v>1</v>
      </c>
      <c r="E29" s="5">
        <v>904.5</v>
      </c>
      <c r="F29" s="17">
        <v>936.15</v>
      </c>
      <c r="G29" s="17">
        <v>936.79</v>
      </c>
      <c r="H29" s="17"/>
      <c r="I29" s="5">
        <f t="shared" si="0"/>
        <v>925.81</v>
      </c>
      <c r="J29" s="48">
        <f t="shared" si="1"/>
        <v>18.460662230808499</v>
      </c>
      <c r="K29" s="6">
        <f t="shared" si="2"/>
        <v>1.9940011698737863</v>
      </c>
      <c r="L29" s="24">
        <f t="shared" si="3"/>
        <v>904.5</v>
      </c>
      <c r="M29" s="35">
        <v>0.1</v>
      </c>
      <c r="N29" s="7">
        <f t="shared" si="4"/>
        <v>90.45</v>
      </c>
      <c r="O29" s="24">
        <f t="shared" si="5"/>
        <v>994.95</v>
      </c>
      <c r="P29" s="32">
        <f t="shared" si="6"/>
        <v>994.95</v>
      </c>
      <c r="Q29" s="18"/>
    </row>
    <row r="30" spans="1:17" s="8" customFormat="1" ht="30" x14ac:dyDescent="0.25">
      <c r="A30" s="25">
        <v>26</v>
      </c>
      <c r="B30" s="36" t="s">
        <v>45</v>
      </c>
      <c r="C30" s="36" t="s">
        <v>20</v>
      </c>
      <c r="D30" s="27">
        <v>1</v>
      </c>
      <c r="E30" s="5">
        <v>3835.82</v>
      </c>
      <c r="F30" s="17">
        <v>3970.07</v>
      </c>
      <c r="G30" s="17">
        <v>3950.39</v>
      </c>
      <c r="H30" s="17"/>
      <c r="I30" s="5">
        <f t="shared" si="0"/>
        <v>3918.76</v>
      </c>
      <c r="J30" s="48">
        <f t="shared" si="1"/>
        <v>72.499022752034321</v>
      </c>
      <c r="K30" s="6">
        <f t="shared" si="2"/>
        <v>1.850050086048503</v>
      </c>
      <c r="L30" s="24">
        <f t="shared" si="3"/>
        <v>3835.82</v>
      </c>
      <c r="M30" s="35">
        <v>0.1</v>
      </c>
      <c r="N30" s="7">
        <f t="shared" si="4"/>
        <v>383.58200000000005</v>
      </c>
      <c r="O30" s="24">
        <f t="shared" si="5"/>
        <v>4219.3999999999996</v>
      </c>
      <c r="P30" s="32">
        <f t="shared" si="6"/>
        <v>4219.3999999999996</v>
      </c>
      <c r="Q30" s="18"/>
    </row>
    <row r="31" spans="1:17" s="8" customFormat="1" ht="75" x14ac:dyDescent="0.25">
      <c r="A31" s="25">
        <v>27</v>
      </c>
      <c r="B31" s="36" t="s">
        <v>46</v>
      </c>
      <c r="C31" s="36" t="s">
        <v>22</v>
      </c>
      <c r="D31" s="27">
        <v>1</v>
      </c>
      <c r="E31" s="5">
        <v>21548.78</v>
      </c>
      <c r="F31" s="17">
        <v>22302.99</v>
      </c>
      <c r="G31" s="17">
        <v>22082.95</v>
      </c>
      <c r="H31" s="17"/>
      <c r="I31" s="5">
        <f t="shared" si="0"/>
        <v>21978.240000000002</v>
      </c>
      <c r="J31" s="48">
        <f t="shared" si="1"/>
        <v>387.85476547285208</v>
      </c>
      <c r="K31" s="6">
        <f t="shared" si="2"/>
        <v>1.7647216768624425</v>
      </c>
      <c r="L31" s="24">
        <f t="shared" si="3"/>
        <v>21548.78</v>
      </c>
      <c r="M31" s="35">
        <v>0.1</v>
      </c>
      <c r="N31" s="7">
        <f t="shared" si="4"/>
        <v>2154.8780000000002</v>
      </c>
      <c r="O31" s="24">
        <f t="shared" si="5"/>
        <v>23703.66</v>
      </c>
      <c r="P31" s="32">
        <f t="shared" si="6"/>
        <v>23703.66</v>
      </c>
      <c r="Q31" s="18"/>
    </row>
    <row r="32" spans="1:17" s="8" customFormat="1" ht="75" x14ac:dyDescent="0.25">
      <c r="A32" s="25">
        <v>28</v>
      </c>
      <c r="B32" s="36" t="s">
        <v>47</v>
      </c>
      <c r="C32" s="36" t="s">
        <v>22</v>
      </c>
      <c r="D32" s="27">
        <v>1</v>
      </c>
      <c r="E32" s="5">
        <v>39949.4</v>
      </c>
      <c r="F32" s="17">
        <v>41347.64</v>
      </c>
      <c r="G32" s="17">
        <v>41198.17</v>
      </c>
      <c r="H32" s="17"/>
      <c r="I32" s="5">
        <f t="shared" si="0"/>
        <v>40831.74</v>
      </c>
      <c r="J32" s="48">
        <f t="shared" si="1"/>
        <v>767.77198128741179</v>
      </c>
      <c r="K32" s="6">
        <f t="shared" si="2"/>
        <v>1.880331284651136</v>
      </c>
      <c r="L32" s="24">
        <f t="shared" si="3"/>
        <v>39949.4</v>
      </c>
      <c r="M32" s="35">
        <v>0.1</v>
      </c>
      <c r="N32" s="7">
        <f t="shared" si="4"/>
        <v>3994.9400000000005</v>
      </c>
      <c r="O32" s="24">
        <f t="shared" si="5"/>
        <v>43944.34</v>
      </c>
      <c r="P32" s="32">
        <f t="shared" si="6"/>
        <v>43944.34</v>
      </c>
      <c r="Q32" s="18"/>
    </row>
    <row r="33" spans="1:17" s="8" customFormat="1" ht="30" x14ac:dyDescent="0.25">
      <c r="A33" s="25">
        <v>29</v>
      </c>
      <c r="B33" s="36" t="s">
        <v>48</v>
      </c>
      <c r="C33" s="36" t="s">
        <v>22</v>
      </c>
      <c r="D33" s="27">
        <v>2</v>
      </c>
      <c r="E33" s="5">
        <v>10955.45</v>
      </c>
      <c r="F33" s="17">
        <v>11338.9</v>
      </c>
      <c r="G33" s="17">
        <v>11407.46</v>
      </c>
      <c r="H33" s="17"/>
      <c r="I33" s="5">
        <f t="shared" si="0"/>
        <v>11233.94</v>
      </c>
      <c r="J33" s="48">
        <f t="shared" si="1"/>
        <v>243.60056660443055</v>
      </c>
      <c r="K33" s="6">
        <f t="shared" si="2"/>
        <v>2.1684339297203881</v>
      </c>
      <c r="L33" s="24">
        <f t="shared" si="3"/>
        <v>10955.45</v>
      </c>
      <c r="M33" s="35">
        <v>0.1</v>
      </c>
      <c r="N33" s="7">
        <f t="shared" si="4"/>
        <v>1095.5450000000001</v>
      </c>
      <c r="O33" s="24">
        <f t="shared" si="5"/>
        <v>12051</v>
      </c>
      <c r="P33" s="32">
        <f t="shared" si="6"/>
        <v>24102</v>
      </c>
      <c r="Q33" s="18"/>
    </row>
    <row r="34" spans="1:17" s="8" customFormat="1" ht="45" x14ac:dyDescent="0.25">
      <c r="A34" s="25">
        <v>30</v>
      </c>
      <c r="B34" s="36" t="s">
        <v>49</v>
      </c>
      <c r="C34" s="36" t="s">
        <v>22</v>
      </c>
      <c r="D34" s="27">
        <v>2</v>
      </c>
      <c r="E34" s="5">
        <v>4527.38</v>
      </c>
      <c r="F34" s="17">
        <v>4685.84</v>
      </c>
      <c r="G34" s="17">
        <v>4661.24</v>
      </c>
      <c r="H34" s="17"/>
      <c r="I34" s="5">
        <f t="shared" si="0"/>
        <v>4624.82</v>
      </c>
      <c r="J34" s="48">
        <f t="shared" si="1"/>
        <v>85.277225564625354</v>
      </c>
      <c r="K34" s="6">
        <f t="shared" si="2"/>
        <v>1.8439036668373117</v>
      </c>
      <c r="L34" s="24">
        <f t="shared" si="3"/>
        <v>4527.38</v>
      </c>
      <c r="M34" s="35">
        <v>0.1</v>
      </c>
      <c r="N34" s="7">
        <f t="shared" si="4"/>
        <v>452.73800000000006</v>
      </c>
      <c r="O34" s="24">
        <f t="shared" si="5"/>
        <v>4980.12</v>
      </c>
      <c r="P34" s="32">
        <f t="shared" si="6"/>
        <v>9960.24</v>
      </c>
      <c r="Q34" s="18"/>
    </row>
    <row r="35" spans="1:17" s="8" customFormat="1" ht="45" x14ac:dyDescent="0.25">
      <c r="A35" s="25">
        <v>31</v>
      </c>
      <c r="B35" s="36" t="s">
        <v>49</v>
      </c>
      <c r="C35" s="36" t="s">
        <v>22</v>
      </c>
      <c r="D35" s="27">
        <v>4</v>
      </c>
      <c r="E35" s="5">
        <v>7655.04</v>
      </c>
      <c r="F35" s="17">
        <v>7922.96</v>
      </c>
      <c r="G35" s="17">
        <v>7928.31</v>
      </c>
      <c r="H35" s="17"/>
      <c r="I35" s="5">
        <f t="shared" si="0"/>
        <v>7835.44</v>
      </c>
      <c r="J35" s="48">
        <f t="shared" si="1"/>
        <v>156.25099567682776</v>
      </c>
      <c r="K35" s="6">
        <f t="shared" si="2"/>
        <v>1.9941572608153182</v>
      </c>
      <c r="L35" s="24">
        <f t="shared" si="3"/>
        <v>7655.04</v>
      </c>
      <c r="M35" s="35">
        <v>0.1</v>
      </c>
      <c r="N35" s="7">
        <f t="shared" si="4"/>
        <v>765.50400000000002</v>
      </c>
      <c r="O35" s="24">
        <f t="shared" si="5"/>
        <v>8420.5400000000009</v>
      </c>
      <c r="P35" s="32">
        <f t="shared" si="6"/>
        <v>33682.160000000003</v>
      </c>
      <c r="Q35" s="18"/>
    </row>
    <row r="36" spans="1:17" s="14" customFormat="1" ht="39.75" customHeight="1" x14ac:dyDescent="0.25">
      <c r="A36" s="38" t="s">
        <v>15</v>
      </c>
      <c r="B36" s="39"/>
      <c r="C36" s="39"/>
      <c r="D36" s="39"/>
      <c r="E36" s="39"/>
      <c r="F36" s="39"/>
      <c r="G36" s="19">
        <f>P36</f>
        <v>586474.38000000012</v>
      </c>
      <c r="H36" s="19"/>
      <c r="K36" s="20"/>
      <c r="L36" s="21"/>
      <c r="M36" s="21"/>
      <c r="N36" s="21"/>
      <c r="O36" s="20"/>
      <c r="P36" s="19">
        <f>SUM(P5:P35)</f>
        <v>586474.38000000012</v>
      </c>
      <c r="Q36" s="22"/>
    </row>
    <row r="37" spans="1:17" s="14" customFormat="1" ht="15" x14ac:dyDescent="0.25">
      <c r="A37" s="20" t="s">
        <v>10</v>
      </c>
      <c r="B37" s="23"/>
      <c r="C37" s="23"/>
      <c r="D37" s="28"/>
      <c r="E37" s="23"/>
      <c r="F37" s="23"/>
      <c r="G37" s="19"/>
      <c r="H37" s="19"/>
      <c r="K37" s="20"/>
      <c r="L37" s="21"/>
      <c r="M37" s="21"/>
      <c r="N37" s="21"/>
      <c r="O37" s="20"/>
      <c r="P37" s="20"/>
      <c r="Q37" s="22"/>
    </row>
    <row r="38" spans="1:17" ht="15.75" customHeight="1" x14ac:dyDescent="0.25">
      <c r="A38" s="9"/>
      <c r="B38" s="9"/>
      <c r="C38" s="10"/>
      <c r="D38" s="1"/>
      <c r="E38" s="10"/>
      <c r="F38" s="10"/>
      <c r="G38" s="10"/>
      <c r="H38" s="10"/>
      <c r="I38" s="10"/>
      <c r="J38" s="10"/>
      <c r="K38" s="10"/>
      <c r="L38" s="1"/>
      <c r="M38" s="14"/>
      <c r="N38" s="14"/>
      <c r="O38" s="14"/>
      <c r="P38" s="14"/>
    </row>
    <row r="39" spans="1:17" ht="45.75" customHeight="1" x14ac:dyDescent="0.25">
      <c r="A39" s="37" t="s">
        <v>16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</row>
    <row r="40" spans="1:17" ht="39" customHeight="1" x14ac:dyDescent="0.25">
      <c r="A40" s="37" t="s">
        <v>17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</row>
  </sheetData>
  <mergeCells count="15">
    <mergeCell ref="A2:P2"/>
    <mergeCell ref="C3:C4"/>
    <mergeCell ref="E3:G3"/>
    <mergeCell ref="I3:K3"/>
    <mergeCell ref="D3:D4"/>
    <mergeCell ref="A3:A4"/>
    <mergeCell ref="L3:L4"/>
    <mergeCell ref="O3:O4"/>
    <mergeCell ref="A40:P40"/>
    <mergeCell ref="A36:F36"/>
    <mergeCell ref="M3:M4"/>
    <mergeCell ref="A39:P39"/>
    <mergeCell ref="P3:P4"/>
    <mergeCell ref="B3:B4"/>
    <mergeCell ref="N3:N4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 НМЦк</vt:lpstr>
      <vt:lpstr>'ЛИСТ 1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Виктория Александровна Кольчицкая</cp:lastModifiedBy>
  <cp:lastPrinted>2026-05-19T08:02:46Z</cp:lastPrinted>
  <dcterms:created xsi:type="dcterms:W3CDTF">2015-05-27T01:48:18Z</dcterms:created>
  <dcterms:modified xsi:type="dcterms:W3CDTF">2026-05-27T08:32:29Z</dcterms:modified>
</cp:coreProperties>
</file>