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ЗАКУПКИ с 08.21\Закупки 2026\ЕП\ГОЛ\Лето\Бумага офисная\"/>
    </mc:Choice>
  </mc:AlternateContent>
  <xr:revisionPtr revIDLastSave="0" documentId="13_ncr:1_{428F38F1-991C-45C1-8BE1-8DF3B3609A89}" xr6:coauthVersionLast="47" xr6:coauthVersionMax="47" xr10:uidLastSave="{00000000-0000-0000-0000-000000000000}"/>
  <bookViews>
    <workbookView xWindow="-120" yWindow="-120" windowWidth="29040" windowHeight="15840" tabRatio="627" activeTab="1" xr2:uid="{00000000-000D-0000-FFFF-FFFF00000000}"/>
  </bookViews>
  <sheets>
    <sheet name="Расчет по КП" sheetId="10" r:id="rId1"/>
    <sheet name="Расчет НМЦК, Реестр+100-р" sheetId="11" r:id="rId2"/>
  </sheets>
  <definedNames>
    <definedName name="_xlnm._FilterDatabase" localSheetId="1" hidden="1">'Расчет НМЦК, Реестр+100-р'!$A$8:$Q$8</definedName>
    <definedName name="_xlnm._FilterDatabase" localSheetId="0" hidden="1">'Расчет по КП'!#REF!</definedName>
    <definedName name="_xlnm.Print_Area" localSheetId="1">'Расчет НМЦК, Реестр+100-р'!$A$1:$W$16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0" l="1"/>
  <c r="O8" i="10"/>
  <c r="O9" i="10" s="1"/>
  <c r="P9" i="11"/>
  <c r="Q9" i="11" l="1"/>
  <c r="Q11" i="11" s="1"/>
  <c r="Q12" i="11" s="1"/>
  <c r="J9" i="11"/>
  <c r="M9" i="11" s="1"/>
  <c r="N9" i="11"/>
  <c r="O9" i="11" l="1"/>
  <c r="S10" i="11"/>
  <c r="P8" i="10" l="1"/>
  <c r="J8" i="10"/>
  <c r="I8" i="10"/>
  <c r="L8" i="10" s="1"/>
  <c r="F8" i="10"/>
  <c r="P11" i="10" l="1"/>
  <c r="P9" i="10"/>
  <c r="P10" i="10"/>
  <c r="L10" i="10"/>
  <c r="K8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S10" authorId="0" shapeId="0" xr:uid="{7353B0DE-5F83-4196-B2A2-D7EAC1E05AE1}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Пересчитать эксель может ошибаться
</t>
        </r>
      </text>
    </comment>
  </commentList>
</comments>
</file>

<file path=xl/sharedStrings.xml><?xml version="1.0" encoding="utf-8"?>
<sst xmlns="http://schemas.openxmlformats.org/spreadsheetml/2006/main" count="63" uniqueCount="53">
  <si>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</si>
  <si>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</si>
  <si>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</si>
  <si>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</si>
  <si>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</si>
  <si>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</si>
  <si>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</si>
  <si>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</si>
  <si>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</si>
  <si>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</si>
  <si>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</si>
  <si>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</si>
  <si>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</si>
  <si>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</si>
  <si>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Расчет и обоснование НМЦК методом сопоставимых рыночных цен (анализ рынка)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</si>
  <si>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</si>
  <si>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исполнителем)», 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Ответы на запрос получены от 3 поставщиков (подрядчиков, исполнителей).</t>
  </si>
  <si>
    <t>НМЦК рассчитана по наименьшей цене и составляет:</t>
  </si>
  <si>
    <t xml:space="preserve">НДС </t>
  </si>
  <si>
    <t>в т.ч по ставке 10%</t>
  </si>
  <si>
    <t>в т.ч по ставке 20%</t>
  </si>
  <si>
    <t>ОКПД 2</t>
  </si>
  <si>
    <t>Запреты</t>
  </si>
  <si>
    <t>17.12.14.110</t>
  </si>
  <si>
    <t>Да</t>
  </si>
  <si>
    <t xml:space="preserve">      *** Предельная цена закупаемой продукции установлена в соответствие с  Распоряжением Комитета по государственному заказу Санкт-Петербурга от 31.05.2018 N 100-р
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</si>
  <si>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r>
      <t xml:space="preserve">    **Реестр товаров содержит информацию </t>
    </r>
    <r>
      <rPr>
        <sz val="9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</si>
  <si>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</si>
  <si>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НМЦК рассчитана по наименьшей цене  и составяет </t>
  </si>
  <si>
    <t>Начальная (максимальная) цена контракта (НМЦК)</t>
  </si>
  <si>
    <t>НДС-20%</t>
  </si>
  <si>
    <t>ЦК</t>
  </si>
  <si>
    <t>15=14*9</t>
  </si>
  <si>
    <t>11=            /n</t>
  </si>
  <si>
    <t>10 = кол-во ИЦИ</t>
  </si>
  <si>
    <t>8=3+4+5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</si>
  <si>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</si>
  <si>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ИЦИ №5</t>
  </si>
  <si>
    <t>ИЦИ №4</t>
  </si>
  <si>
    <t xml:space="preserve">НМЦК, руб. </t>
  </si>
  <si>
    <t>Цена единицы продукции, принятая для расчета НМЦК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</si>
  <si>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</si>
  <si>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v - кол-во (объем) закупаемого товара (работы, услуги), ед.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</si>
  <si>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</si>
  <si>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 xml:space="preserve">Средняя цена из Реестра товаров**, включая НДС, руб. 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</si>
  <si>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</si>
  <si>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или проведено исследование сайтов в сети "Интернет". Ответы на запрос получены от 3 поставщиков (подрядчиков, исполнителей). Также  с применением нормативного метода в соответствии с предельной ценой согласно распоряжению Комитета по государственному заказу Санкт-Петербурга от 31.05.2018 № 100-р "Об утверждении потребительских свойств (в том числе характеристик качества) и иных характеристик (в том числе предельных цен) отдельных видов товаров, работ, услуг" </t>
  </si>
  <si>
    <t>Обоснование и расчет НМЦК</t>
  </si>
  <si>
    <t>Бумага для офисной техники тип 1 (ККН 17.12.14.129-001)</t>
  </si>
  <si>
    <t>в т.ч. по ставке 10%</t>
  </si>
  <si>
    <t>в т.ч. по ставке 20%</t>
  </si>
  <si>
    <t>Бумага офисная А4, 80 г/м2, 500 л., марка С, ОФИСМАГ, Россия, 146% (CIE), 110532</t>
  </si>
  <si>
    <t>на поставку бумаги для офисной техники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</si>
</sst>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%"/>
  </numFmts>
  <fonts count="3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0" fontId="5" fillId="0" borderId="9">
      <alignment horizontal="center" vertical="center" wrapText="1"/>
    </xf>
    <xf numFmtId="0" fontId="4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</cellStyleXfs>
  <cellXfs count="113">
    <xf numFmtId="0" fontId="0" fillId="0" borderId="0" xfId="0"/>
    <xf numFmtId="4" fontId="8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11" fillId="0" borderId="5" xfId="0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10" fontId="14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2" fontId="10" fillId="0" borderId="1" xfId="4" applyNumberFormat="1" applyFont="1" applyBorder="1" applyAlignment="1">
      <alignment horizontal="center" vertical="center"/>
    </xf>
    <xf numFmtId="1" fontId="10" fillId="0" borderId="1" xfId="4" applyNumberFormat="1" applyFont="1" applyBorder="1" applyAlignment="1">
      <alignment horizontal="center" vertical="center"/>
    </xf>
    <xf numFmtId="10" fontId="10" fillId="0" borderId="1" xfId="4" applyNumberFormat="1" applyFont="1" applyBorder="1" applyAlignment="1">
      <alignment horizontal="center" vertical="center"/>
    </xf>
    <xf numFmtId="4" fontId="10" fillId="0" borderId="1" xfId="4" applyNumberFormat="1" applyFont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4" fontId="0" fillId="0" borderId="0" xfId="0" applyNumberFormat="1"/>
    <xf numFmtId="4" fontId="0" fillId="0" borderId="0" xfId="3" applyNumberFormat="1" applyFont="1"/>
    <xf numFmtId="4" fontId="16" fillId="0" borderId="0" xfId="3" applyNumberFormat="1"/>
    <xf numFmtId="4" fontId="0" fillId="0" borderId="0" xfId="0" applyNumberFormat="1" applyAlignment="1">
      <alignment horizontal="center"/>
    </xf>
    <xf numFmtId="0" fontId="9" fillId="2" borderId="6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4" fontId="0" fillId="0" borderId="0" xfId="3" applyNumberFormat="1" applyFont="1" applyAlignment="1">
      <alignment horizontal="center"/>
    </xf>
    <xf numFmtId="4" fontId="18" fillId="0" borderId="0" xfId="0" applyNumberFormat="1" applyFont="1" applyAlignment="1">
      <alignment horizontal="left" indent="1"/>
    </xf>
    <xf numFmtId="4" fontId="18" fillId="0" borderId="0" xfId="0" applyNumberFormat="1" applyFont="1" applyAlignment="1">
      <alignment horizontal="center"/>
    </xf>
    <xf numFmtId="4" fontId="19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0" fillId="0" borderId="0" xfId="0" applyNumberFormat="1" applyAlignment="1">
      <alignment wrapText="1"/>
    </xf>
    <xf numFmtId="4" fontId="0" fillId="0" borderId="0" xfId="0" applyNumberFormat="1" applyAlignment="1">
      <alignment horizontal="left" vertical="center" wrapText="1"/>
    </xf>
    <xf numFmtId="4" fontId="0" fillId="0" borderId="0" xfId="0" applyNumberFormat="1" applyAlignment="1">
      <alignment horizontal="center" vertical="center"/>
    </xf>
    <xf numFmtId="4" fontId="8" fillId="2" borderId="0" xfId="0" applyNumberFormat="1" applyFont="1" applyFill="1" applyAlignment="1">
      <alignment horizontal="center" vertical="center" wrapText="1"/>
    </xf>
    <xf numFmtId="4" fontId="10" fillId="0" borderId="0" xfId="4" applyNumberFormat="1" applyFont="1" applyAlignment="1">
      <alignment horizontal="center" vertical="center"/>
    </xf>
    <xf numFmtId="4" fontId="14" fillId="3" borderId="0" xfId="0" applyNumberFormat="1" applyFont="1" applyFill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21" fillId="0" borderId="0" xfId="0" applyFont="1" applyAlignment="1">
      <alignment vertical="top"/>
    </xf>
    <xf numFmtId="10" fontId="0" fillId="0" borderId="0" xfId="0" applyNumberFormat="1" applyAlignment="1">
      <alignment vertical="top"/>
    </xf>
    <xf numFmtId="10" fontId="0" fillId="0" borderId="0" xfId="0" applyNumberFormat="1" applyAlignment="1">
      <alignment horizontal="center" vertical="center"/>
    </xf>
    <xf numFmtId="4" fontId="18" fillId="0" borderId="0" xfId="0" applyNumberFormat="1" applyFont="1" applyAlignment="1">
      <alignment vertical="top"/>
    </xf>
    <xf numFmtId="165" fontId="14" fillId="3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1" fontId="12" fillId="3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65" fontId="24" fillId="0" borderId="2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4" fontId="24" fillId="0" borderId="2" xfId="0" applyNumberFormat="1" applyFont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1" fontId="10" fillId="2" borderId="7" xfId="0" applyNumberFormat="1" applyFont="1" applyFill="1" applyBorder="1" applyAlignment="1">
      <alignment horizontal="center" vertical="center" wrapText="1"/>
    </xf>
    <xf numFmtId="1" fontId="9" fillId="2" borderId="2" xfId="0" applyNumberFormat="1" applyFont="1" applyFill="1" applyBorder="1" applyAlignment="1">
      <alignment horizontal="center" vertical="center" wrapText="1"/>
    </xf>
    <xf numFmtId="4" fontId="12" fillId="3" borderId="6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0" fillId="0" borderId="0" xfId="0" applyNumberFormat="1" applyAlignment="1">
      <alignment vertical="top" wrapText="1"/>
    </xf>
    <xf numFmtId="0" fontId="10" fillId="0" borderId="1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justify" vertical="top" wrapText="1"/>
    </xf>
    <xf numFmtId="0" fontId="21" fillId="0" borderId="0" xfId="0" applyFont="1" applyAlignment="1">
      <alignment horizontal="center" vertical="top"/>
    </xf>
    <xf numFmtId="4" fontId="24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4" fontId="11" fillId="0" borderId="7" xfId="0" applyNumberFormat="1" applyFont="1" applyBorder="1" applyAlignment="1">
      <alignment horizontal="right" vertical="center" wrapText="1"/>
    </xf>
    <xf numFmtId="4" fontId="11" fillId="0" borderId="4" xfId="0" applyNumberFormat="1" applyFont="1" applyBorder="1" applyAlignment="1">
      <alignment horizontal="right" vertical="center" wrapText="1"/>
    </xf>
    <xf numFmtId="4" fontId="11" fillId="0" borderId="5" xfId="0" applyNumberFormat="1" applyFont="1" applyBorder="1" applyAlignment="1">
      <alignment horizontal="right" vertical="center" wrapText="1"/>
    </xf>
    <xf numFmtId="49" fontId="22" fillId="0" borderId="0" xfId="0" applyNumberFormat="1" applyFont="1" applyAlignment="1">
      <alignment horizontal="left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4" fontId="24" fillId="0" borderId="7" xfId="0" applyNumberFormat="1" applyFont="1" applyBorder="1" applyAlignment="1">
      <alignment horizontal="center" vertical="center" wrapText="1"/>
    </xf>
    <xf numFmtId="4" fontId="24" fillId="0" borderId="4" xfId="0" applyNumberFormat="1" applyFont="1" applyBorder="1" applyAlignment="1">
      <alignment horizontal="center" vertical="center" wrapText="1"/>
    </xf>
    <xf numFmtId="4" fontId="24" fillId="0" borderId="5" xfId="0" applyNumberFormat="1" applyFont="1" applyBorder="1" applyAlignment="1">
      <alignment horizontal="center" vertical="center" wrapText="1"/>
    </xf>
    <xf numFmtId="4" fontId="24" fillId="0" borderId="2" xfId="0" applyNumberFormat="1" applyFont="1" applyBorder="1" applyAlignment="1">
      <alignment horizontal="center" vertical="center" wrapText="1"/>
    </xf>
    <xf numFmtId="4" fontId="24" fillId="0" borderId="6" xfId="0" applyNumberFormat="1" applyFont="1" applyBorder="1" applyAlignment="1">
      <alignment horizontal="center" vertical="center" wrapText="1"/>
    </xf>
    <xf numFmtId="1" fontId="15" fillId="0" borderId="2" xfId="0" applyNumberFormat="1" applyFont="1" applyBorder="1" applyAlignment="1">
      <alignment horizontal="center" vertical="center" wrapText="1"/>
    </xf>
    <xf numFmtId="1" fontId="15" fillId="0" borderId="3" xfId="0" applyNumberFormat="1" applyFont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1" fontId="6" fillId="0" borderId="0" xfId="0" applyNumberFormat="1" applyFont="1" applyAlignment="1">
      <alignment horizontal="right" vertical="top" wrapText="1"/>
    </xf>
    <xf numFmtId="1" fontId="27" fillId="0" borderId="0" xfId="0" applyNumberFormat="1" applyFont="1" applyAlignment="1">
      <alignment horizontal="center" vertical="top"/>
    </xf>
    <xf numFmtId="0" fontId="28" fillId="0" borderId="10" xfId="0" applyFont="1" applyBorder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1" fontId="27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top" wrapText="1"/>
    </xf>
  </cellXfs>
  <cellStyles count="12">
    <cellStyle name="xl28" xfId="1" xr:uid="{00000000-0005-0000-0000-000000000000}"/>
    <cellStyle name="Обычный" xfId="0" builtinId="0"/>
    <cellStyle name="Обычный 2" xfId="2" xr:uid="{00000000-0005-0000-0000-000002000000}"/>
    <cellStyle name="Обычный 2 2" xfId="5" xr:uid="{B6B0B591-B9BA-4A38-BC22-2E27D5D5F793}"/>
    <cellStyle name="Обычный 3" xfId="3" xr:uid="{F2B53972-02F5-4506-8EF4-E59BDAB76557}"/>
    <cellStyle name="Обычный 3 2" xfId="6" xr:uid="{0AB433ED-B534-4CAA-BC39-BB563FEF01E5}"/>
    <cellStyle name="Обычный 4" xfId="4" xr:uid="{BF5637CA-EADB-4880-B7D5-EE3FE73DF313}"/>
    <cellStyle name="Обычный 4 2" xfId="7" xr:uid="{27D49839-AC1A-41EC-87A3-32BE31E851F2}"/>
    <cellStyle name="Обычный 5" xfId="8" xr:uid="{DD2B958C-C08E-491C-87B8-31686F2F7B95}"/>
    <cellStyle name="Обычный 7" xfId="9" xr:uid="{E54C0CDC-BE61-456A-9087-36FEF4BD5A99}"/>
    <cellStyle name="Обычный 8" xfId="10" xr:uid="{2C1ADF6B-5101-453C-AF14-8B973F3D7C05}"/>
    <cellStyle name="Обычный 9" xfId="11" xr:uid="{63A97959-41CE-42C4-B4A1-4F308B759FE3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304800</xdr:rowOff>
    </xdr:from>
    <xdr:to>
      <xdr:col>5</xdr:col>
      <xdr:colOff>561975</xdr:colOff>
      <xdr:row>6</xdr:row>
      <xdr:rowOff>590550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9C9A9168-89E1-4AC0-9F32-8F7FFACD6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383857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114300</xdr:rowOff>
    </xdr:from>
    <xdr:to>
      <xdr:col>11</xdr:col>
      <xdr:colOff>1047750</xdr:colOff>
      <xdr:row>6</xdr:row>
      <xdr:rowOff>419100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912DADF2-87BE-4A40-B7DB-E7A153E27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667875" y="364807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6</xdr:row>
      <xdr:rowOff>447675</xdr:rowOff>
    </xdr:from>
    <xdr:to>
      <xdr:col>9</xdr:col>
      <xdr:colOff>866775</xdr:colOff>
      <xdr:row>6</xdr:row>
      <xdr:rowOff>819150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FCE641F-55D8-4494-8DC6-A886E504A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3981450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6</xdr:row>
      <xdr:rowOff>657225</xdr:rowOff>
    </xdr:from>
    <xdr:to>
      <xdr:col>10</xdr:col>
      <xdr:colOff>704850</xdr:colOff>
      <xdr:row>6</xdr:row>
      <xdr:rowOff>933450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6ECE78A5-5208-4F8E-BAAC-DEF80DD22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419100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238125</xdr:rowOff>
    </xdr:from>
    <xdr:to>
      <xdr:col>11</xdr:col>
      <xdr:colOff>647700</xdr:colOff>
      <xdr:row>5</xdr:row>
      <xdr:rowOff>571500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DDA15D77-69EE-458E-B509-21F5310D3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648825" y="2895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95250</xdr:colOff>
      <xdr:row>9</xdr:row>
      <xdr:rowOff>9525</xdr:rowOff>
    </xdr:from>
    <xdr:to>
      <xdr:col>10</xdr:col>
      <xdr:colOff>647700</xdr:colOff>
      <xdr:row>9</xdr:row>
      <xdr:rowOff>276225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73EA519A-3016-4C22-A7C5-61A02BD95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943975" y="813435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219075</xdr:colOff>
      <xdr:row>2</xdr:row>
      <xdr:rowOff>0</xdr:rowOff>
    </xdr:from>
    <xdr:ext cx="266700" cy="0"/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BFF4173D-5EDE-46DD-A855-42EDFF001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53475" y="381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114300</xdr:colOff>
      <xdr:row>6</xdr:row>
      <xdr:rowOff>295275</xdr:rowOff>
    </xdr:from>
    <xdr:ext cx="447675" cy="0"/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E40D2807-0ACD-4215-AE25-FB3BAEA4E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600700" y="13335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28575</xdr:colOff>
      <xdr:row>6</xdr:row>
      <xdr:rowOff>419100</xdr:rowOff>
    </xdr:from>
    <xdr:ext cx="561975" cy="0"/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BABD2008-B8F4-4624-BD90-39DFCEB17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3375" y="13335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6</xdr:row>
      <xdr:rowOff>638175</xdr:rowOff>
    </xdr:from>
    <xdr:ext cx="638175" cy="0"/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B316F54-0C0E-4756-84DC-5E4C9F3CD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3335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219075</xdr:colOff>
      <xdr:row>7</xdr:row>
      <xdr:rowOff>228600</xdr:rowOff>
    </xdr:from>
    <xdr:ext cx="266700" cy="0"/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1D30248B-74B0-405D-8B98-3968BD6C6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34275" y="1524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219075</xdr:colOff>
      <xdr:row>7</xdr:row>
      <xdr:rowOff>228600</xdr:rowOff>
    </xdr:from>
    <xdr:ext cx="266700" cy="0"/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581A64B7-FCAB-4781-ADB5-BFDFF0E54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34275" y="1524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85725</xdr:colOff>
      <xdr:row>6</xdr:row>
      <xdr:rowOff>285750</xdr:rowOff>
    </xdr:from>
    <xdr:ext cx="523875" cy="323850"/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5DABE090-36E5-4320-97C4-69F17DA5C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572125" y="13335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19050</xdr:colOff>
      <xdr:row>6</xdr:row>
      <xdr:rowOff>600075</xdr:rowOff>
    </xdr:from>
    <xdr:ext cx="838200" cy="361950"/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7516A778-062B-4A2E-B0AD-924893E87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33350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72390</xdr:colOff>
      <xdr:row>6</xdr:row>
      <xdr:rowOff>912495</xdr:rowOff>
    </xdr:from>
    <xdr:ext cx="638175" cy="266700"/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ACB33DAE-1153-49D7-B96D-A3CE0253E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6790" y="1331595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304800</xdr:colOff>
      <xdr:row>7</xdr:row>
      <xdr:rowOff>9525</xdr:rowOff>
    </xdr:from>
    <xdr:ext cx="266700" cy="200025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52C2A576-B4BB-4434-860F-52AD25762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20000" y="13430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1009650</xdr:colOff>
      <xdr:row>5</xdr:row>
      <xdr:rowOff>28575</xdr:rowOff>
    </xdr:from>
    <xdr:ext cx="11766" cy="161925"/>
    <xdr:pic>
      <xdr:nvPicPr>
        <xdr:cNvPr id="12" name="Рисунок 5">
          <a:extLst>
            <a:ext uri="{FF2B5EF4-FFF2-40B4-BE49-F238E27FC236}">
              <a16:creationId xmlns:a16="http://schemas.microsoft.com/office/drawing/2014/main" id="{85CE31FB-12DB-4A79-9FDD-B5CE21838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981075"/>
          <a:ext cx="11766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147918</xdr:colOff>
      <xdr:row>4</xdr:row>
      <xdr:rowOff>303680</xdr:rowOff>
    </xdr:from>
    <xdr:ext cx="447675" cy="342899"/>
    <xdr:pic>
      <xdr:nvPicPr>
        <xdr:cNvPr id="13" name="Рисунок 5">
          <a:extLst>
            <a:ext uri="{FF2B5EF4-FFF2-40B4-BE49-F238E27FC236}">
              <a16:creationId xmlns:a16="http://schemas.microsoft.com/office/drawing/2014/main" id="{33C3DDD9-8AA5-4987-85A1-9D6378F44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4718" y="951380"/>
          <a:ext cx="44767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219075</xdr:colOff>
      <xdr:row>4</xdr:row>
      <xdr:rowOff>0</xdr:rowOff>
    </xdr:from>
    <xdr:ext cx="266700" cy="0"/>
    <xdr:pic>
      <xdr:nvPicPr>
        <xdr:cNvPr id="14" name="Рисунок 13" descr="C:\Temp\KClipboardExport\l41eo45a.gif">
          <a:extLst>
            <a:ext uri="{FF2B5EF4-FFF2-40B4-BE49-F238E27FC236}">
              <a16:creationId xmlns:a16="http://schemas.microsoft.com/office/drawing/2014/main" id="{CE8658E2-39D5-470D-9216-45109BDE4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53475" y="76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o name" id="{4212B1B1-388A-4073-9177-2C581E45C836}" userId="No name" providerId="None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0D4ED-9C92-421B-B362-DAC8C7BC3BF7}">
  <sheetPr>
    <tabColor rgb="FFFFFF00"/>
    <pageSetUpPr fitToPage="1"/>
  </sheetPr>
  <dimension ref="A1:X13"/>
  <sheetViews>
    <sheetView zoomScaleNormal="100" workbookViewId="0">
      <selection activeCell="I6" sqref="I6:K6"/>
    </sheetView>
  </sheetViews>
  <sheetFormatPr defaultRowHeight="15" x14ac:dyDescent="0.25"/>
  <cols>
    <col min="1" max="1" width="3.5703125" customWidth="1"/>
    <col min="2" max="2" width="40.5703125" customWidth="1"/>
    <col min="3" max="5" width="11.7109375" bestFit="1" customWidth="1"/>
    <col min="6" max="6" width="12.7109375" bestFit="1" customWidth="1"/>
    <col min="7" max="7" width="8.7109375" customWidth="1"/>
    <col min="8" max="8" width="9.7109375" customWidth="1"/>
    <col min="9" max="9" width="12.7109375" bestFit="1" customWidth="1"/>
    <col min="10" max="10" width="13.140625" customWidth="1"/>
    <col min="11" max="11" width="11.28515625" customWidth="1"/>
    <col min="12" max="12" width="15.85546875" customWidth="1"/>
    <col min="13" max="13" width="0.85546875" hidden="1" customWidth="1"/>
    <col min="14" max="14" width="13" style="34" hidden="1" customWidth="1"/>
    <col min="15" max="15" width="0.140625" style="20" customWidth="1"/>
    <col min="16" max="16" width="9" style="20" hidden="1" customWidth="1"/>
    <col min="17" max="17" width="6.5703125" style="20" hidden="1" customWidth="1"/>
    <col min="18" max="18" width="5.5703125" style="20" hidden="1" customWidth="1"/>
    <col min="19" max="19" width="22.5703125" style="20" customWidth="1"/>
    <col min="20" max="20" width="28" style="20" customWidth="1"/>
    <col min="21" max="24" width="9.140625" style="20"/>
  </cols>
  <sheetData>
    <row r="1" spans="1:19" ht="62.25" customHeight="1" x14ac:dyDescent="0.25">
      <c r="A1" s="72" t="s">
        <v>15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19"/>
    </row>
    <row r="2" spans="1:19" ht="29.25" customHeight="1" x14ac:dyDescent="0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9" x14ac:dyDescent="0.25">
      <c r="A3" s="74" t="s">
        <v>14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30"/>
    </row>
    <row r="4" spans="1:19" x14ac:dyDescent="0.25">
      <c r="A4" s="74" t="s">
        <v>52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30"/>
    </row>
    <row r="5" spans="1:19" ht="102.75" customHeight="1" x14ac:dyDescent="0.25">
      <c r="A5" s="75" t="s">
        <v>16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31"/>
    </row>
    <row r="6" spans="1:19" ht="69" customHeight="1" x14ac:dyDescent="0.25">
      <c r="A6" s="76" t="s">
        <v>0</v>
      </c>
      <c r="B6" s="78" t="s">
        <v>3</v>
      </c>
      <c r="C6" s="80" t="s">
        <v>11</v>
      </c>
      <c r="D6" s="81"/>
      <c r="E6" s="81"/>
      <c r="F6" s="82"/>
      <c r="G6" s="78" t="s">
        <v>13</v>
      </c>
      <c r="H6" s="78" t="s">
        <v>4</v>
      </c>
      <c r="I6" s="84" t="s">
        <v>2</v>
      </c>
      <c r="J6" s="84"/>
      <c r="K6" s="84"/>
      <c r="L6" s="1" t="s">
        <v>7</v>
      </c>
      <c r="M6" s="35"/>
    </row>
    <row r="7" spans="1:19" ht="87" customHeight="1" x14ac:dyDescent="0.25">
      <c r="A7" s="77"/>
      <c r="B7" s="79"/>
      <c r="C7" s="12" t="s">
        <v>8</v>
      </c>
      <c r="D7" s="12" t="s">
        <v>9</v>
      </c>
      <c r="E7" s="12" t="s">
        <v>10</v>
      </c>
      <c r="F7" s="2"/>
      <c r="G7" s="83"/>
      <c r="H7" s="83"/>
      <c r="I7" s="6" t="s">
        <v>5</v>
      </c>
      <c r="J7" s="7" t="s">
        <v>1</v>
      </c>
      <c r="K7" s="7" t="s">
        <v>12</v>
      </c>
      <c r="L7" s="3"/>
      <c r="M7" s="35" t="s">
        <v>21</v>
      </c>
      <c r="N7" s="34" t="s">
        <v>22</v>
      </c>
      <c r="P7" s="23" t="s">
        <v>18</v>
      </c>
    </row>
    <row r="8" spans="1:19" ht="25.5" x14ac:dyDescent="0.25">
      <c r="A8" s="24">
        <v>1</v>
      </c>
      <c r="B8" s="25" t="s">
        <v>51</v>
      </c>
      <c r="C8" s="68">
        <v>339</v>
      </c>
      <c r="D8" s="29">
        <v>575.99</v>
      </c>
      <c r="E8" s="29">
        <v>559.99</v>
      </c>
      <c r="F8" s="17">
        <f t="shared" ref="F8" si="0">SUM(C8:E8)</f>
        <v>1474.98</v>
      </c>
      <c r="G8" s="68">
        <v>17</v>
      </c>
      <c r="H8" s="15">
        <v>3</v>
      </c>
      <c r="I8" s="14">
        <f t="shared" ref="I8" si="1">AVERAGE(C8:E8)</f>
        <v>491.66</v>
      </c>
      <c r="J8" s="14">
        <f t="shared" ref="J8" si="2">STDEV(C8:E8)</f>
        <v>132.44999999999999</v>
      </c>
      <c r="K8" s="16">
        <f t="shared" ref="K8" si="3">J8/I8</f>
        <v>0.26939999999999997</v>
      </c>
      <c r="L8" s="17">
        <f t="shared" ref="L8" si="4">I8*G8</f>
        <v>8358.2199999999993</v>
      </c>
      <c r="M8" s="36" t="s">
        <v>23</v>
      </c>
      <c r="N8" s="34" t="s">
        <v>24</v>
      </c>
      <c r="O8" s="21">
        <f t="shared" ref="O8" si="5">C8*G8</f>
        <v>5763</v>
      </c>
      <c r="P8" s="26">
        <f t="shared" ref="P8" si="6">O8/Q8*R8</f>
        <v>960.5</v>
      </c>
      <c r="Q8" s="22">
        <v>120</v>
      </c>
      <c r="R8" s="22">
        <v>20</v>
      </c>
      <c r="S8" s="21"/>
    </row>
    <row r="9" spans="1:19" s="20" customFormat="1" ht="17.25" customHeight="1" x14ac:dyDescent="0.25">
      <c r="A9" s="13"/>
      <c r="B9" s="13"/>
      <c r="C9" s="13"/>
      <c r="D9" s="13"/>
      <c r="E9" s="13"/>
      <c r="F9" s="9"/>
      <c r="G9" s="8"/>
      <c r="H9" s="8"/>
      <c r="I9" s="10"/>
      <c r="J9" s="10"/>
      <c r="K9" s="11"/>
      <c r="L9" s="10"/>
      <c r="M9" s="37"/>
      <c r="N9" s="38"/>
      <c r="O9" s="27">
        <f>SUM(O8:O8)</f>
        <v>5763</v>
      </c>
      <c r="P9" s="28">
        <f>SUM(P8:P8)</f>
        <v>960.5</v>
      </c>
    </row>
    <row r="10" spans="1:19" s="20" customFormat="1" ht="25.5" customHeight="1" x14ac:dyDescent="0.25">
      <c r="A10" s="69" t="s">
        <v>6</v>
      </c>
      <c r="B10" s="70"/>
      <c r="C10" s="70"/>
      <c r="D10" s="70"/>
      <c r="E10" s="70"/>
      <c r="F10" s="70"/>
      <c r="G10" s="70"/>
      <c r="H10" s="70"/>
      <c r="I10" s="70"/>
      <c r="J10" s="70"/>
      <c r="K10" s="4"/>
      <c r="L10" s="5">
        <f>SUM(L8:L8)</f>
        <v>8358.2199999999993</v>
      </c>
      <c r="M10" s="35"/>
      <c r="N10" s="34"/>
      <c r="O10" s="32" t="s">
        <v>19</v>
      </c>
      <c r="P10" s="34" t="e">
        <f>SUM(#REF!,#REF!)</f>
        <v>#REF!</v>
      </c>
    </row>
    <row r="11" spans="1:19" s="20" customFormat="1" ht="24" customHeight="1" x14ac:dyDescent="0.25">
      <c r="A11" s="69" t="s">
        <v>17</v>
      </c>
      <c r="B11" s="70"/>
      <c r="C11" s="70"/>
      <c r="D11" s="70"/>
      <c r="E11" s="70"/>
      <c r="F11" s="70"/>
      <c r="G11" s="70"/>
      <c r="H11" s="70"/>
      <c r="I11" s="70"/>
      <c r="J11" s="70"/>
      <c r="K11" s="71"/>
      <c r="L11" s="5">
        <f>O9</f>
        <v>5763</v>
      </c>
      <c r="M11" s="35"/>
      <c r="N11" s="34"/>
      <c r="O11" s="33" t="s">
        <v>20</v>
      </c>
      <c r="P11" s="34" t="e">
        <f>SUM(P8:P8,#REF!)</f>
        <v>#REF!</v>
      </c>
    </row>
    <row r="13" spans="1:19" s="20" customForma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 s="34"/>
    </row>
  </sheetData>
  <mergeCells count="12">
    <mergeCell ref="A10:J10"/>
    <mergeCell ref="A11:K11"/>
    <mergeCell ref="A1:L1"/>
    <mergeCell ref="A3:L3"/>
    <mergeCell ref="A5:L5"/>
    <mergeCell ref="A6:A7"/>
    <mergeCell ref="B6:B7"/>
    <mergeCell ref="C6:F6"/>
    <mergeCell ref="G6:G7"/>
    <mergeCell ref="H6:H7"/>
    <mergeCell ref="I6:K6"/>
    <mergeCell ref="A4:L4"/>
  </mergeCells>
  <phoneticPr fontId="20" type="noConversion"/>
  <printOptions horizontalCentered="1"/>
  <pageMargins left="0.39370078740157483" right="0.39370078740157483" top="0.59055118110236227" bottom="0.59055118110236227" header="0" footer="0"/>
  <pageSetup paperSize="9"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5E263-F76A-49D4-BDAF-CA307CA80176}">
  <sheetPr>
    <tabColor rgb="FFFFFF00"/>
    <pageSetUpPr fitToPage="1"/>
  </sheetPr>
  <dimension ref="A1:AB19"/>
  <sheetViews>
    <sheetView tabSelected="1" view="pageBreakPreview" topLeftCell="A6" zoomScale="110" zoomScaleNormal="100" zoomScaleSheetLayoutView="110" workbookViewId="0">
      <selection activeCell="C6" sqref="C6:G6"/>
    </sheetView>
  </sheetViews>
  <sheetFormatPr defaultColWidth="9.140625" defaultRowHeight="15" x14ac:dyDescent="0.25"/>
  <cols>
    <col min="1" max="1" width="5.42578125" style="41" customWidth="1"/>
    <col min="2" max="2" width="33.7109375" style="39" customWidth="1"/>
    <col min="3" max="3" width="10.85546875" style="39" customWidth="1"/>
    <col min="4" max="4" width="11.140625" style="39" customWidth="1"/>
    <col min="5" max="5" width="11.42578125" style="39" customWidth="1"/>
    <col min="6" max="6" width="10.28515625" style="39" hidden="1" customWidth="1"/>
    <col min="7" max="7" width="8.5703125" style="39" hidden="1" customWidth="1"/>
    <col min="8" max="8" width="10.140625" style="39" customWidth="1"/>
    <col min="9" max="10" width="12.28515625" style="39" customWidth="1"/>
    <col min="11" max="11" width="13.28515625" style="39" customWidth="1"/>
    <col min="12" max="12" width="12.7109375" style="39" customWidth="1"/>
    <col min="13" max="13" width="13.5703125" style="39" customWidth="1"/>
    <col min="14" max="14" width="14.140625" style="39" customWidth="1"/>
    <col min="15" max="15" width="14.7109375" style="39" customWidth="1"/>
    <col min="16" max="16" width="14.42578125" style="39" customWidth="1"/>
    <col min="17" max="17" width="20.28515625" style="39" customWidth="1"/>
    <col min="18" max="18" width="0.85546875" style="40" customWidth="1"/>
    <col min="19" max="19" width="13.28515625" style="40" hidden="1" customWidth="1"/>
    <col min="20" max="20" width="9.140625" style="40" hidden="1" customWidth="1"/>
    <col min="21" max="21" width="3.42578125" style="40" hidden="1" customWidth="1"/>
    <col min="22" max="23" width="9.140625" style="40" hidden="1" customWidth="1"/>
    <col min="24" max="28" width="9.140625" style="40"/>
    <col min="29" max="16384" width="9.140625" style="39"/>
  </cols>
  <sheetData>
    <row r="1" spans="1:28" ht="48" customHeight="1" x14ac:dyDescent="0.25">
      <c r="A1" s="107" t="s">
        <v>15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spans="1:28" ht="18.75" x14ac:dyDescent="0.25">
      <c r="A2" s="108" t="s">
        <v>47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</row>
    <row r="3" spans="1:28" ht="24.75" customHeight="1" x14ac:dyDescent="0.25">
      <c r="A3" s="109" t="s">
        <v>52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</row>
    <row r="4" spans="1:28" ht="87" customHeight="1" x14ac:dyDescent="0.25">
      <c r="A4" s="110" t="s">
        <v>46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</row>
    <row r="5" spans="1:28" x14ac:dyDescent="0.25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</row>
    <row r="6" spans="1:28" s="45" customFormat="1" ht="63.75" customHeight="1" x14ac:dyDescent="0.25">
      <c r="A6" s="101" t="s">
        <v>0</v>
      </c>
      <c r="B6" s="94" t="s">
        <v>3</v>
      </c>
      <c r="C6" s="104" t="s">
        <v>45</v>
      </c>
      <c r="D6" s="105"/>
      <c r="E6" s="105"/>
      <c r="F6" s="105"/>
      <c r="G6" s="106"/>
      <c r="H6" s="94" t="s">
        <v>44</v>
      </c>
      <c r="I6" s="94" t="s">
        <v>43</v>
      </c>
      <c r="J6" s="93"/>
      <c r="K6" s="94" t="s">
        <v>42</v>
      </c>
      <c r="L6" s="94" t="s">
        <v>41</v>
      </c>
      <c r="M6" s="96" t="s">
        <v>2</v>
      </c>
      <c r="N6" s="97"/>
      <c r="O6" s="98"/>
      <c r="P6" s="99" t="s">
        <v>40</v>
      </c>
      <c r="Q6" s="87" t="s">
        <v>39</v>
      </c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</row>
    <row r="7" spans="1:28" s="45" customFormat="1" ht="97.15" customHeight="1" x14ac:dyDescent="0.25">
      <c r="A7" s="102"/>
      <c r="B7" s="103"/>
      <c r="C7" s="62" t="s">
        <v>8</v>
      </c>
      <c r="D7" s="62" t="s">
        <v>9</v>
      </c>
      <c r="E7" s="62" t="s">
        <v>10</v>
      </c>
      <c r="F7" s="62" t="s">
        <v>38</v>
      </c>
      <c r="G7" s="62" t="s">
        <v>37</v>
      </c>
      <c r="H7" s="95"/>
      <c r="I7" s="95"/>
      <c r="J7" s="93"/>
      <c r="K7" s="95"/>
      <c r="L7" s="95"/>
      <c r="M7" s="61" t="s">
        <v>5</v>
      </c>
      <c r="N7" s="60" t="s">
        <v>1</v>
      </c>
      <c r="O7" s="59" t="s">
        <v>36</v>
      </c>
      <c r="P7" s="100"/>
      <c r="Q7" s="87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</row>
    <row r="8" spans="1:28" s="50" customFormat="1" ht="27" customHeight="1" x14ac:dyDescent="0.25">
      <c r="A8" s="57">
        <v>1</v>
      </c>
      <c r="B8" s="64">
        <v>2</v>
      </c>
      <c r="C8" s="57">
        <v>3</v>
      </c>
      <c r="D8" s="57">
        <v>4</v>
      </c>
      <c r="E8" s="57">
        <v>5</v>
      </c>
      <c r="F8" s="57">
        <v>6</v>
      </c>
      <c r="G8" s="57">
        <v>7</v>
      </c>
      <c r="H8" s="57">
        <v>6</v>
      </c>
      <c r="I8" s="57">
        <v>7</v>
      </c>
      <c r="J8" s="57" t="s">
        <v>35</v>
      </c>
      <c r="K8" s="58">
        <v>9</v>
      </c>
      <c r="L8" s="58" t="s">
        <v>34</v>
      </c>
      <c r="M8" s="58" t="s">
        <v>33</v>
      </c>
      <c r="N8" s="58">
        <v>12</v>
      </c>
      <c r="O8" s="58">
        <v>13</v>
      </c>
      <c r="P8" s="58">
        <v>14</v>
      </c>
      <c r="Q8" s="57" t="s">
        <v>32</v>
      </c>
      <c r="R8" s="34" t="s">
        <v>31</v>
      </c>
      <c r="S8" s="51" t="s">
        <v>30</v>
      </c>
      <c r="T8" s="51"/>
      <c r="U8" s="51"/>
      <c r="V8" s="51"/>
      <c r="W8" s="51"/>
      <c r="X8" s="51"/>
      <c r="Y8" s="51"/>
      <c r="Z8" s="51"/>
      <c r="AA8" s="51"/>
      <c r="AB8" s="51"/>
    </row>
    <row r="9" spans="1:28" s="50" customFormat="1" ht="25.5" x14ac:dyDescent="0.25">
      <c r="A9" s="63">
        <v>1</v>
      </c>
      <c r="B9" s="66" t="s">
        <v>48</v>
      </c>
      <c r="C9" s="68">
        <v>339</v>
      </c>
      <c r="D9" s="29">
        <v>575.99</v>
      </c>
      <c r="E9" s="29">
        <v>559.99</v>
      </c>
      <c r="F9" s="56"/>
      <c r="G9" s="56"/>
      <c r="H9" s="56"/>
      <c r="I9" s="52">
        <v>405.97</v>
      </c>
      <c r="J9" s="52">
        <f t="shared" ref="J9" si="0">C9+D9+E9</f>
        <v>1474.98</v>
      </c>
      <c r="K9" s="68">
        <v>17</v>
      </c>
      <c r="L9" s="55">
        <v>3</v>
      </c>
      <c r="M9" s="52">
        <f t="shared" ref="M9" si="1">J9/L9</f>
        <v>491.66</v>
      </c>
      <c r="N9" s="52">
        <f t="shared" ref="N9" si="2">IF(ISERR(STDEV(C9:E9)),"",STDEV(C9:E9))</f>
        <v>132.44999999999999</v>
      </c>
      <c r="O9" s="54">
        <f t="shared" ref="O9" si="3">N9/M9</f>
        <v>0.26900000000000002</v>
      </c>
      <c r="P9" s="53">
        <f t="shared" ref="P9" si="4">C9</f>
        <v>339</v>
      </c>
      <c r="Q9" s="52">
        <f t="shared" ref="Q9" si="5">P9*K9</f>
        <v>5763</v>
      </c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</row>
    <row r="10" spans="1:28" s="44" customFormat="1" x14ac:dyDescent="0.25">
      <c r="A10" s="49"/>
      <c r="B10" s="65"/>
      <c r="C10" s="48"/>
      <c r="D10" s="48"/>
      <c r="E10" s="48"/>
      <c r="F10" s="48"/>
      <c r="G10" s="48"/>
      <c r="H10" s="48"/>
      <c r="I10" s="48"/>
      <c r="J10" s="9"/>
      <c r="K10" s="48"/>
      <c r="L10" s="48"/>
      <c r="M10" s="10"/>
      <c r="N10" s="10"/>
      <c r="O10" s="47"/>
      <c r="P10" s="47"/>
      <c r="Q10" s="10"/>
      <c r="R10" s="46"/>
      <c r="S10" s="40">
        <f>SUM(S9:S9)</f>
        <v>0</v>
      </c>
      <c r="T10" s="40"/>
      <c r="U10" s="40"/>
      <c r="V10" s="40"/>
      <c r="W10" s="40"/>
      <c r="X10" s="40"/>
      <c r="Y10" s="40"/>
      <c r="Z10" s="40"/>
      <c r="AA10" s="40"/>
      <c r="AB10" s="40"/>
    </row>
    <row r="11" spans="1:28" s="44" customFormat="1" ht="16.5" customHeight="1" x14ac:dyDescent="0.25">
      <c r="A11" s="88" t="s">
        <v>29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5">
        <f>SUM(Q9:Q9)</f>
        <v>5763</v>
      </c>
      <c r="R11" s="40"/>
      <c r="S11" s="67" t="s">
        <v>49</v>
      </c>
      <c r="T11" s="40"/>
      <c r="U11" s="40"/>
      <c r="V11" s="40"/>
      <c r="W11" s="40"/>
      <c r="X11" s="40"/>
      <c r="Y11" s="40"/>
      <c r="Z11" s="40"/>
      <c r="AA11" s="40"/>
      <c r="AB11" s="40"/>
    </row>
    <row r="12" spans="1:28" s="44" customFormat="1" ht="16.5" customHeight="1" x14ac:dyDescent="0.25">
      <c r="A12" s="89" t="s">
        <v>28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1"/>
      <c r="Q12" s="5">
        <f>Q11</f>
        <v>5763</v>
      </c>
      <c r="R12" s="40"/>
      <c r="S12" s="67" t="s">
        <v>50</v>
      </c>
      <c r="T12" s="40"/>
      <c r="U12" s="40"/>
      <c r="V12" s="40"/>
      <c r="W12" s="40"/>
      <c r="X12" s="40"/>
      <c r="Y12" s="40"/>
      <c r="Z12" s="40"/>
      <c r="AA12" s="40"/>
      <c r="AB12" s="40"/>
    </row>
    <row r="13" spans="1:28" s="44" customFormat="1" ht="45.75" customHeight="1" x14ac:dyDescent="0.25">
      <c r="A13" s="45"/>
      <c r="B13" s="92" t="s">
        <v>27</v>
      </c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</row>
    <row r="14" spans="1:28" s="44" customFormat="1" ht="32.25" customHeight="1" x14ac:dyDescent="0.25">
      <c r="B14" s="85" t="s">
        <v>26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</row>
    <row r="15" spans="1:28" s="40" customFormat="1" ht="36" customHeight="1" x14ac:dyDescent="0.25">
      <c r="A15" s="41"/>
      <c r="B15" s="85" t="s">
        <v>25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</row>
    <row r="16" spans="1:28" s="40" customFormat="1" ht="15.75" x14ac:dyDescent="0.25">
      <c r="A16" s="41"/>
      <c r="B16" s="86"/>
      <c r="C16" s="86"/>
      <c r="D16" s="86"/>
      <c r="E16" s="43"/>
      <c r="F16" s="43"/>
      <c r="G16" s="43"/>
      <c r="H16" s="43"/>
      <c r="I16" s="86"/>
      <c r="J16" s="86"/>
      <c r="K16" s="39"/>
      <c r="L16" s="39"/>
      <c r="M16" s="39"/>
      <c r="N16" s="39"/>
      <c r="O16" s="39"/>
      <c r="P16" s="39"/>
      <c r="Q16" s="39"/>
    </row>
    <row r="19" spans="1:17" s="40" customFormat="1" x14ac:dyDescent="0.25">
      <c r="A19" s="41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42"/>
    </row>
  </sheetData>
  <autoFilter ref="A8:Q8" xr:uid="{00000000-0009-0000-0000-000000000000}"/>
  <mergeCells count="23">
    <mergeCell ref="H6:H7"/>
    <mergeCell ref="I6:I7"/>
    <mergeCell ref="A1:Q1"/>
    <mergeCell ref="A2:Q2"/>
    <mergeCell ref="A3:Q3"/>
    <mergeCell ref="A4:Q4"/>
    <mergeCell ref="A5:Q5"/>
    <mergeCell ref="B15:Q15"/>
    <mergeCell ref="B16:D16"/>
    <mergeCell ref="I16:J16"/>
    <mergeCell ref="Q6:Q7"/>
    <mergeCell ref="A11:P11"/>
    <mergeCell ref="A12:P12"/>
    <mergeCell ref="B13:Q13"/>
    <mergeCell ref="B14:Q14"/>
    <mergeCell ref="J6:J7"/>
    <mergeCell ref="K6:K7"/>
    <mergeCell ref="L6:L7"/>
    <mergeCell ref="M6:O6"/>
    <mergeCell ref="P6:P7"/>
    <mergeCell ref="A6:A7"/>
    <mergeCell ref="B6:B7"/>
    <mergeCell ref="C6:G6"/>
  </mergeCells>
  <phoneticPr fontId="20" type="noConversion"/>
  <conditionalFormatting sqref="O9:O10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по КП</vt:lpstr>
      <vt:lpstr>Расчет НМЦК, Реестр+100-р</vt:lpstr>
      <vt:lpstr>'Расчет НМЦК, Реестр+100-р'!Область_печати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Admin</cp:lastModifiedBy>
  <cp:lastPrinted>2025-05-13T09:46:44Z</cp:lastPrinted>
  <dcterms:created xsi:type="dcterms:W3CDTF">2011-08-15T06:57:36Z</dcterms:created>
  <dcterms:modified xsi:type="dcterms:W3CDTF">2026-05-28T07:27:04Z</dcterms:modified>
</cp:coreProperties>
</file>