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35" windowWidth="13290" windowHeight="7275" tabRatio="928" activeTab="5"/>
  </bookViews>
  <sheets>
    <sheet name="Справочник лекарств" sheetId="10" r:id="rId1"/>
    <sheet name="тарифный" sheetId="9" r:id="rId2"/>
    <sheet name="анализ рынка" sheetId="1" r:id="rId3"/>
    <sheet name="Средневзвешенная" sheetId="3" r:id="rId4"/>
    <sheet name="Выбор минимального значения" sheetId="6" r:id="rId5"/>
    <sheet name="РНМЦД" sheetId="4" r:id="rId6"/>
  </sheets>
  <definedNames>
    <definedName name="_xlnm._FilterDatabase" localSheetId="1" hidden="1">тарифный!$A$9:$J$9</definedName>
  </definedNames>
  <calcPr calcId="145621"/>
</workbook>
</file>

<file path=xl/calcChain.xml><?xml version="1.0" encoding="utf-8"?>
<calcChain xmlns="http://schemas.openxmlformats.org/spreadsheetml/2006/main">
  <c r="H8" i="3" l="1"/>
  <c r="H11" i="9"/>
  <c r="H10" i="9"/>
  <c r="J10" i="1" l="1"/>
  <c r="K7" i="3"/>
  <c r="J9" i="3"/>
  <c r="N9" i="4" l="1"/>
  <c r="Q9" i="4" s="1"/>
  <c r="V9" i="4" l="1"/>
  <c r="E9" i="4" l="1"/>
  <c r="V10" i="4" l="1"/>
  <c r="H7" i="3"/>
  <c r="I7" i="3"/>
  <c r="B7" i="3"/>
  <c r="I5" i="6" l="1"/>
  <c r="B10" i="9" l="1"/>
  <c r="P10" i="1" l="1"/>
  <c r="M10" i="1"/>
  <c r="C10" i="1"/>
  <c r="B5" i="6" s="1"/>
  <c r="E10" i="1"/>
  <c r="D5" i="6" s="1"/>
  <c r="F10" i="1"/>
  <c r="E5" i="6" s="1"/>
  <c r="G10" i="1"/>
  <c r="F5" i="6" s="1"/>
  <c r="G9" i="4"/>
  <c r="H9" i="4"/>
  <c r="I9" i="4"/>
  <c r="J9" i="4"/>
  <c r="X10" i="1" l="1"/>
  <c r="G5" i="6" s="1"/>
  <c r="L5" i="6" s="1"/>
  <c r="U10" i="1"/>
  <c r="V10" i="1"/>
  <c r="W10" i="1" s="1"/>
</calcChain>
</file>

<file path=xl/sharedStrings.xml><?xml version="1.0" encoding="utf-8"?>
<sst xmlns="http://schemas.openxmlformats.org/spreadsheetml/2006/main" count="168" uniqueCount="126">
  <si>
    <t>№ п/п</t>
  </si>
  <si>
    <t>МНН или при отсутствии МНН химическое, группировочное наименование Товара</t>
  </si>
  <si>
    <t>Среднее квадратичное отклонение</t>
  </si>
  <si>
    <t>Коэффициент вариации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</si>
  <si>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</si>
  <si>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</si>
  <si>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РАСЧЕТ НАЧАЛЬНОЙ (МАКСИМАЛЬНОЙ) ЦЕНЫ ДОГОВОРА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</si>
  <si>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</si>
  <si>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</si>
  <si>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</si>
  <si>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Расчет средневзвешенной цены по контрактам (в случае заключения единственного контракта – цены по контракту)</t>
  </si>
  <si>
    <t>Минимальное значение цены без учета НДС и оптовой надбавки**</t>
  </si>
  <si>
    <t xml:space="preserve">***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</si>
  <si>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>Номер фармацевтической организации, дата КП, цена без учета  НДС 10% и оптовой надбавки, руб.</t>
  </si>
  <si>
    <t>Среднее расчетное значение цены за единицу измерения, руб.</t>
  </si>
  <si>
    <t>Расчет референтных цен, без учета НДС и оптовой надбавки</t>
  </si>
  <si>
    <t>№ п\п</t>
  </si>
  <si>
    <t xml:space="preserve"> Количество единиц измерения к обеспечению </t>
  </si>
  <si>
    <t>ЖНВЛП</t>
  </si>
  <si>
    <t>Расчетная цена  за единицу измерения, руб.</t>
  </si>
  <si>
    <t>-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</si>
  <si>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</si>
  <si>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</si>
  <si>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да</t>
  </si>
  <si>
    <t>Цена за упаковку, руб.</t>
  </si>
  <si>
    <t>Цена единицы лекарственного препараты расчитанная методом сопоставимых рыночных цен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</si>
  <si>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</si>
  <si>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</si>
  <si>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</si>
  <si>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</si>
  <si>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</si>
  <si>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Код МНН:</t>
  </si>
  <si>
    <t>МНН</t>
  </si>
  <si>
    <t>Наценка оптовая ***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</si>
  <si>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</si>
  <si>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а) применения методов, предусмотренных пунктами 1 и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</si>
  <si>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 xml:space="preserve">   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2020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</si>
  <si>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                Тарифный метод &lt;4&gt; используется при закупке лекарственных препаратов, включенных в перечень жизненно необходимых и важнейших лекарственных препаратов (далее - ЖНВЛП), для определения цены единицы лекарственного препарата, начальной цены единицы лекарственного препарата по данным государственного реестра предельных отпускных цен производителей на лекарственные препараты, включенные в перечень жизненно необходимых и важнейших лекарственных препаратов (далее - государственный реестр). &lt;4&gt; В соответствии с частью 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 1652, N 52, ст. 6961).
</t>
  </si>
  <si>
    <t xml:space="preserve">а) применения методов, предусмотренных пунктами 1 и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</si>
  <si>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 xml:space="preserve">                       При применении метода сопоставимых рыночных цен &lt;3&gt; (анализа рынка) заказчик учитывает сведения о цене лекарственных препаратов без учета налога на добавленную стоимость (далее - НДС) посредством осуществления сбора и анализа общедоступной ценовой информации, в том числе заказчиком должны быть направлены запросы о предоставлении ценовой информации поставщикам. &lt;3&gt; В соответствии с частями 2 - 6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
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</si>
  <si>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</si>
  <si>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</si>
  <si>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Да</t>
  </si>
  <si>
    <t>Договор заключен от 06.09.2019 №2782566699719000108</t>
  </si>
  <si>
    <t>Договор заключен от 03.09.2019 №2782566699719000091</t>
  </si>
  <si>
    <t xml:space="preserve">Договор заключен от 29.11.2019 №2100104678619000639 </t>
  </si>
  <si>
    <t xml:space="preserve">Договор заключен от 26.11.2019 №2352805501019000147 </t>
  </si>
  <si>
    <t>Метод сопоставимых рыночных цен по контрактам ЕИС (анализ рынка) (ч.2-6 ст.22 44-ФЗ), без учета НДС и оптовой надбавки</t>
  </si>
  <si>
    <t>* Описание объекта закупки  сформировано Заказчиком с учетом специфики лечебного учреждения и результатов обследования, тяжести и характера основного заболевания пациентов, рекомендаций врачей-специалистов, индивидуальной переносимости пациентов нуждающегося в постоянной терапии. Запрашиваемые дозировки препаратов направлены на поддержание лечения отдельных групп психиатрических пациентов с минимизацией риска рецидива и связанных с ним последствий.</t>
  </si>
  <si>
    <t>Количество упак.</t>
  </si>
  <si>
    <t>Кол-во шт. в упак.</t>
  </si>
  <si>
    <t xml:space="preserve">б) Расчет средневзвешенной цены на основании всех заключенных заказчиком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→  Официальный сайт Единой информационной системы в сфере закупок zakupki.gov.ru </t>
  </si>
  <si>
    <t>Международное непатентованное или химическое или группировочное наименование</t>
  </si>
  <si>
    <t xml:space="preserve">Единица измерения </t>
  </si>
  <si>
    <r>
      <t xml:space="preserve">Цена </t>
    </r>
    <r>
      <rPr>
        <b/>
        <u/>
        <sz val="10"/>
        <rFont val="Times New Roman"/>
        <family val="1"/>
        <charset val="204"/>
      </rPr>
      <t>за единицу измерения</t>
    </r>
    <r>
      <rPr>
        <sz val="10"/>
        <rFont val="Times New Roman"/>
        <family val="1"/>
        <charset val="204"/>
      </rPr>
      <t xml:space="preserve"> Товара согласно протоколу согласования цен на ЖНВЛП</t>
    </r>
  </si>
  <si>
    <t>Кол-во в единицах измерения</t>
  </si>
  <si>
    <t>Средневзвешенная цена за единицу измерения</t>
  </si>
  <si>
    <t>Цена за единицу измерения с округлением</t>
  </si>
  <si>
    <t>Ссылка на страницу в сети Интернет</t>
  </si>
  <si>
    <t>Тогровое наименование</t>
  </si>
  <si>
    <t>Лекарственная форма, дозировка, количество в потребительской упаковке</t>
  </si>
  <si>
    <t>Цена за ед.измеренияТовара согласно договру с НДС (10%)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</si>
  <si>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</si>
  <si>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</si>
  <si>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</si>
  <si>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</si>
  <si>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</si>
  <si>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</si>
  <si>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</si>
  <si>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</si>
  <si>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Размер НДС ****</t>
  </si>
  <si>
    <t>Всего:</t>
  </si>
  <si>
    <t>шт (таблетка)</t>
  </si>
  <si>
    <t>Реестровый номер контракта</t>
  </si>
  <si>
    <t>Кол-во упаковок по договору</t>
  </si>
  <si>
    <t>Дата поставки</t>
  </si>
  <si>
    <t>Код МНН</t>
  </si>
  <si>
    <t>Минимальная цена за ед.измерения</t>
  </si>
  <si>
    <t>дата подготовки:</t>
  </si>
  <si>
    <t>Стоимость за упаковку без НДС и надбавки, руб.</t>
  </si>
  <si>
    <t>Цена за упаковку с НДС и надбавкой, руб.</t>
  </si>
  <si>
    <t>50</t>
  </si>
  <si>
    <t>Начальник отдела организации закупок _______________________ / Н.Н. Сальникова /</t>
  </si>
  <si>
    <t>Кол-во ед.изм.. в упак.</t>
  </si>
  <si>
    <t xml:space="preserve">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</si>
  <si>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 xml:space="preserve">       Начальная (максимальная) цена контракта определена и обоснована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      Начальная (максимальная) цена контракта определена и обоснована заказчиком посредством применения минимального значения НМЦ Товара за единицу измерения, установленное в ходе проведенного анализа - лист 2 Exel «Выбор минимального значения».</t>
  </si>
  <si>
    <t xml:space="preserve">      Цена включает в себя все расходы на поставку товара, включая расходы по упаковке, доставке, погрузо-разгрузочным работам, поднятие на этаж,а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</si>
  <si>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В соответствии с пп. а) п.7 ПП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Заказчик декларирует факт отсутствия в реестре российской промышленной продукции товара с характеристиками указанными в описании объекта закупки, потребность в котором имеется у заказчика. О чем в описание объекта закупки включена копия направленного до начала осуществления закупки в Министерство промышленности и торговли Российской Федерации уведомления об отсутствии закупаемого товара в реестре российской промышленной продукции.
     Особенности определения НМЦК  в соответствии с пп. в) п.7  ПП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- не применялись, вследствие наступления следующего случая согласно с пп. г) п. 7 ПП 1875: в реестре российской промышленной продукции отсутствуют товары с характеристиками, соответствующими потребности заказчика которые декларируются в обосновании начальной (максимальной) цены контракта. 
</t>
  </si>
  <si>
    <t xml:space="preserve">      &lt;*&gt; НДС +10%, в соответствии с подпунктом 4 пункта 2 статьи 164 «Налогового кодекса Российской Федерации (часть вторая)» от 05.08.2000 № 117-ФЗ.  
      &lt;**&gt;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
</t>
  </si>
  <si>
    <t>Кол-во ед.изм. в упак.</t>
  </si>
  <si>
    <t xml:space="preserve">в) цена, которая рассчитывается автоматически в единой государственной информационной системе в сфере здравоохранения (далее - референтная цена),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системами, не применялась. По состоянию на дату определения НМЦК информация о референтной цене на официальном сайте Единой информационной системы в сфере закупок (http://zakupki.gov.ru) отсутствует.
</t>
  </si>
  <si>
    <t>Цена с опт.надбавкой для ЖНВЛП</t>
  </si>
  <si>
    <t>Итого, руб.: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</si>
  <si>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</si>
  <si>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</si>
  <si>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</si>
  <si>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</si>
  <si>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t>Нет</t>
  </si>
  <si>
    <t xml:space="preserve">Штука (таблетка) 
</t>
  </si>
  <si>
    <t>21.20.10.233-000011-1-00015-0000000000000</t>
  </si>
  <si>
    <t xml:space="preserve">Бензобарбитал </t>
  </si>
  <si>
    <t>таблетки</t>
  </si>
  <si>
    <t>100 мг</t>
  </si>
  <si>
    <t>Бензонал</t>
  </si>
  <si>
    <t>таблетки, 100 мг, 10 шт. - упаковки ячейковые контурные (5)  - пачки картонные</t>
  </si>
  <si>
    <t>БЕНЗОНАЛ</t>
  </si>
  <si>
    <t xml:space="preserve">Вл.Открытое акционерное общество "Авексима", Россия (7714856826); Вып.к.Перв.Уп.Втор.Уп.Пр.Общество с ограниченной ответственностью  "Авексима Сибирь", Россия (4205051780); </t>
  </si>
  <si>
    <t>ЛП-№(001878)-(РГ-RU)</t>
  </si>
  <si>
    <t>24.06.2024 
870/20-24</t>
  </si>
  <si>
    <t>ЛСР-004407/10</t>
  </si>
  <si>
    <t xml:space="preserve"> таблетки 100 мг 50 шт </t>
  </si>
  <si>
    <t>https://zakupki.gov.ru/epz/contract/contractCard/process-info.html?reestrNumber=2471900855025000100&amp;contractInfoId=100384268</t>
  </si>
  <si>
    <r>
      <t xml:space="preserve">б) расчет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 в связи с истечением срока действия контракта или расторжением контракта) в соответствии с п. 5 и п. 5(а) </t>
    </r>
    <r>
      <rPr>
        <sz val="10"/>
        <rFont val="Times New Roman"/>
        <family val="1"/>
        <charset val="204"/>
      </rPr>
      <t>Порядка - применялся. Средневзвешенную цену на основе выбранных контрактов Заказчика, исполненныx за период с 03 февраля 2025 - по 02 февраля  2026.</t>
    </r>
    <r>
      <rPr>
        <sz val="10"/>
        <color theme="1"/>
        <rFont val="Times New Roman"/>
        <family val="1"/>
        <charset val="204"/>
      </rPr>
      <t xml:space="preserve">
</t>
    </r>
  </si>
  <si>
    <t>а) 2 метода расчета: метод сопоставимых рыночных цен (анализ рынка) по коммерческим предложением получиным заказчиком; тарифный метод в соответствии с частями 2-6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</si>
  <si>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>Следующее минимальное значение НМЦ Товара за единицу измерения, руб.</t>
  </si>
  <si>
    <t>Минимальное значение НМЦ Товара за единицу измерения, руб. По закупке реестровый номер 2026005939056  подано 0 оферт</t>
  </si>
  <si>
    <t>Следующее минимальное значение НМЦ Товара за единицу измерения, руб. По закупке реестровый номер 2026005943010 подано 0 оферт</t>
  </si>
  <si>
    <t xml:space="preserve">Объект закупки:Поставка лекарственных препаратов для медицинского применения: Бензобарбитал
</t>
  </si>
  <si>
    <t>1.</t>
  </si>
  <si>
    <t>рнк 2471900855025000100
 от 10.04.2025 контракт
№0372200094425000108</t>
  </si>
  <si>
    <t>Коммерческое предложение  №704 от 28.05.2026</t>
  </si>
  <si>
    <t>Коммерческое предложение  №708 от 28.05.2026</t>
  </si>
  <si>
    <t>Коммерческое предложение  №709 от 28.05.2026</t>
  </si>
  <si>
    <t>вх.№221 от 21.04.2026</t>
  </si>
  <si>
    <t>Экономист _______________________ / С.А. Карпова /</t>
  </si>
  <si>
    <t xml:space="preserve">к контракту №26030
от 20.03.2026 рнк1401226E00029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</si>
</sst>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00"/>
  </numFmts>
  <fonts count="2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b/>
      <u/>
      <sz val="10"/>
      <name val="Times New Roman"/>
      <family val="1"/>
      <charset val="204"/>
    </font>
    <font>
      <sz val="9.5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trike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0" fillId="0" borderId="0"/>
  </cellStyleXfs>
  <cellXfs count="167">
    <xf numFmtId="0" fontId="0" fillId="0" borderId="0" xfId="0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top" wrapText="1"/>
    </xf>
    <xf numFmtId="0" fontId="2" fillId="0" borderId="0" xfId="0" applyFont="1"/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4" fontId="4" fillId="4" borderId="1" xfId="0" applyNumberFormat="1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top"/>
    </xf>
    <xf numFmtId="4" fontId="6" fillId="4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4" fontId="6" fillId="3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2" fontId="6" fillId="4" borderId="1" xfId="0" applyNumberFormat="1" applyFont="1" applyFill="1" applyBorder="1" applyAlignment="1">
      <alignment horizontal="center" vertical="top"/>
    </xf>
    <xf numFmtId="0" fontId="9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0" borderId="0" xfId="0" applyFont="1" applyFill="1" applyAlignment="1">
      <alignment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0" xfId="0" applyNumberFormat="1" applyFont="1" applyFill="1" applyAlignment="1">
      <alignment wrapText="1"/>
    </xf>
    <xf numFmtId="4" fontId="4" fillId="0" borderId="1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/>
    </xf>
    <xf numFmtId="14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2" xfId="0" applyFont="1" applyFill="1" applyBorder="1" applyAlignment="1">
      <alignment wrapText="1"/>
    </xf>
    <xf numFmtId="0" fontId="13" fillId="6" borderId="11" xfId="0" applyFont="1" applyFill="1" applyBorder="1" applyAlignment="1" applyProtection="1">
      <alignment horizontal="center" vertical="center" wrapText="1" readingOrder="1"/>
      <protection locked="0"/>
    </xf>
    <xf numFmtId="0" fontId="13" fillId="6" borderId="12" xfId="0" applyFont="1" applyFill="1" applyBorder="1" applyAlignment="1" applyProtection="1">
      <alignment horizontal="center" vertical="center" wrapText="1" readingOrder="1"/>
      <protection locked="0"/>
    </xf>
    <xf numFmtId="0" fontId="4" fillId="0" borderId="1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4" borderId="2" xfId="0" applyFont="1" applyFill="1" applyBorder="1" applyAlignment="1">
      <alignment horizontal="center" vertical="top" wrapText="1"/>
    </xf>
    <xf numFmtId="4" fontId="9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2" fillId="0" borderId="0" xfId="0" applyFont="1" applyBorder="1"/>
    <xf numFmtId="0" fontId="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3" fontId="9" fillId="0" borderId="5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1" fillId="0" borderId="2" xfId="1" applyNumberForma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top" wrapText="1"/>
    </xf>
    <xf numFmtId="0" fontId="4" fillId="0" borderId="0" xfId="0" applyFont="1" applyFill="1"/>
    <xf numFmtId="49" fontId="2" fillId="3" borderId="1" xfId="0" applyNumberFormat="1" applyFont="1" applyFill="1" applyBorder="1" applyAlignment="1">
      <alignment horizontal="center" vertical="top" wrapText="1"/>
    </xf>
    <xf numFmtId="4" fontId="14" fillId="0" borderId="1" xfId="1" applyNumberFormat="1" applyFont="1" applyFill="1" applyBorder="1" applyAlignment="1">
      <alignment vertical="center" wrapText="1"/>
    </xf>
    <xf numFmtId="0" fontId="2" fillId="0" borderId="1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3" fillId="6" borderId="12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2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/>
    </xf>
    <xf numFmtId="3" fontId="4" fillId="0" borderId="1" xfId="0" applyNumberFormat="1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2" fontId="21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/>
    </xf>
    <xf numFmtId="4" fontId="6" fillId="0" borderId="1" xfId="0" applyNumberFormat="1" applyFont="1" applyFill="1" applyBorder="1" applyAlignment="1">
      <alignment horizontal="center" vertical="top" wrapText="1"/>
    </xf>
    <xf numFmtId="14" fontId="2" fillId="0" borderId="13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2" fontId="4" fillId="0" borderId="1" xfId="0" applyNumberFormat="1" applyFont="1" applyFill="1" applyBorder="1" applyAlignment="1">
      <alignment horizontal="center" vertical="top"/>
    </xf>
    <xf numFmtId="165" fontId="4" fillId="4" borderId="1" xfId="0" applyNumberFormat="1" applyFont="1" applyFill="1" applyBorder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right" vertical="top" wrapText="1"/>
    </xf>
    <xf numFmtId="0" fontId="9" fillId="0" borderId="9" xfId="0" applyFont="1" applyBorder="1" applyAlignment="1">
      <alignment horizontal="right" vertical="top" wrapText="1"/>
    </xf>
    <xf numFmtId="0" fontId="9" fillId="0" borderId="13" xfId="0" applyFont="1" applyBorder="1" applyAlignment="1">
      <alignment horizontal="right" vertical="top" wrapText="1"/>
    </xf>
    <xf numFmtId="0" fontId="9" fillId="0" borderId="10" xfId="0" applyFont="1" applyBorder="1" applyAlignment="1">
      <alignment horizontal="right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/>
    </xf>
    <xf numFmtId="0" fontId="6" fillId="5" borderId="9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563880</xdr:colOff>
      <xdr:row>4</xdr:row>
      <xdr:rowOff>26670</xdr:rowOff>
    </xdr:from>
    <xdr:to>
      <xdr:col>8</xdr:col>
      <xdr:colOff>1462825</xdr:colOff>
      <xdr:row>5</xdr:row>
      <xdr:rowOff>7620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contract/contractCard/common-info.html?reestrNumber=2100104678619000639" TargetMode="External"/><Relationship Id="rId2" Type="http://schemas.openxmlformats.org/officeDocument/2006/relationships/hyperlink" Target="https://zakupki.gov.ru/epz/contract/contractCard/common-info.html?reestrNumber=2782566699719000091" TargetMode="External"/><Relationship Id="rId1" Type="http://schemas.openxmlformats.org/officeDocument/2006/relationships/hyperlink" Target="https://zakupki.gov.ru/epz/contract/contractCard/common-info.html?reestrNumber=2782566699719000108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zakupki.gov.ru/epz/contract/contractCard/document-info.html?reestrNumber=2352805501019000147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zakupki.gov.ru/epz/contract/contractCard/process-info.html?reestrNumber=2471900855025000100&amp;contractInfoId=100384268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>
      <selection activeCell="H32" sqref="H32"/>
    </sheetView>
  </sheetViews>
  <sheetFormatPr defaultColWidth="8.85546875" defaultRowHeight="12.75" x14ac:dyDescent="0.25"/>
  <cols>
    <col min="1" max="1" width="4.85546875" style="91" customWidth="1"/>
    <col min="2" max="2" width="28.5703125" style="91" customWidth="1"/>
    <col min="3" max="3" width="21.140625" style="91" customWidth="1"/>
    <col min="4" max="4" width="17.42578125" style="91" customWidth="1"/>
    <col min="5" max="5" width="26.85546875" style="91" customWidth="1"/>
    <col min="6" max="6" width="18.85546875" style="91" customWidth="1"/>
    <col min="7" max="7" width="25" style="91" customWidth="1"/>
    <col min="8" max="8" width="36.140625" style="91" customWidth="1"/>
    <col min="9" max="9" width="15.85546875" style="91" customWidth="1"/>
    <col min="10" max="13" width="8.85546875" style="91"/>
    <col min="14" max="14" width="8.7109375" style="91" customWidth="1"/>
    <col min="15" max="16384" width="8.85546875" style="91"/>
  </cols>
  <sheetData>
    <row r="1" spans="1:8" ht="15" x14ac:dyDescent="0.25">
      <c r="A1" s="90"/>
      <c r="B1" s="90"/>
      <c r="C1" s="90"/>
      <c r="D1" s="90"/>
      <c r="E1" s="90"/>
      <c r="F1" s="90"/>
      <c r="G1" s="90"/>
      <c r="H1" s="90"/>
    </row>
    <row r="2" spans="1:8" ht="14.25" x14ac:dyDescent="0.25">
      <c r="A2" s="113" t="s">
        <v>34</v>
      </c>
      <c r="B2" s="113"/>
      <c r="C2" s="113"/>
      <c r="D2" s="113"/>
      <c r="E2" s="113"/>
      <c r="F2" s="113"/>
      <c r="G2" s="113"/>
      <c r="H2" s="113"/>
    </row>
    <row r="3" spans="1:8" ht="15" x14ac:dyDescent="0.25">
      <c r="A3" s="114" t="s">
        <v>93</v>
      </c>
      <c r="B3" s="114"/>
      <c r="C3" s="114"/>
      <c r="D3" s="114"/>
      <c r="E3" s="114"/>
      <c r="F3" s="114"/>
      <c r="G3" s="114"/>
      <c r="H3" s="114"/>
    </row>
    <row r="4" spans="1:8" ht="15" x14ac:dyDescent="0.25">
      <c r="A4" s="90"/>
      <c r="B4" s="90"/>
      <c r="C4" s="90"/>
      <c r="D4" s="90"/>
      <c r="E4" s="90"/>
      <c r="F4" s="90"/>
      <c r="G4" s="90"/>
      <c r="H4" s="90"/>
    </row>
    <row r="5" spans="1:8" ht="15" x14ac:dyDescent="0.25">
      <c r="A5" s="115" t="s">
        <v>94</v>
      </c>
      <c r="B5" s="115"/>
      <c r="C5" s="115"/>
      <c r="D5" s="115"/>
      <c r="E5" s="115"/>
      <c r="F5" s="115"/>
      <c r="G5" s="115"/>
      <c r="H5" s="115"/>
    </row>
    <row r="6" spans="1:8" ht="15" x14ac:dyDescent="0.25">
      <c r="A6" s="90"/>
      <c r="B6" s="90"/>
      <c r="C6" s="90"/>
      <c r="D6" s="90"/>
      <c r="E6" s="90"/>
      <c r="F6" s="90"/>
      <c r="G6" s="90"/>
      <c r="H6" s="90"/>
    </row>
    <row r="7" spans="1:8" s="90" customFormat="1" ht="90" x14ac:dyDescent="0.25">
      <c r="A7" s="92" t="s">
        <v>0</v>
      </c>
      <c r="B7" s="93" t="s">
        <v>1</v>
      </c>
      <c r="C7" s="93" t="s">
        <v>26</v>
      </c>
      <c r="D7" s="93" t="s">
        <v>27</v>
      </c>
      <c r="E7" s="94" t="s">
        <v>28</v>
      </c>
      <c r="F7" s="93" t="s">
        <v>29</v>
      </c>
      <c r="G7" s="93" t="s">
        <v>95</v>
      </c>
      <c r="H7" s="93" t="s">
        <v>96</v>
      </c>
    </row>
    <row r="8" spans="1:8" s="90" customFormat="1" ht="36" customHeight="1" x14ac:dyDescent="0.25">
      <c r="A8" s="100">
        <v>1</v>
      </c>
      <c r="B8" s="88" t="s">
        <v>100</v>
      </c>
      <c r="C8" s="88" t="s">
        <v>99</v>
      </c>
      <c r="D8" s="88" t="s">
        <v>98</v>
      </c>
      <c r="E8" s="95" t="s">
        <v>101</v>
      </c>
      <c r="F8" s="36" t="s">
        <v>102</v>
      </c>
      <c r="G8" s="36" t="s">
        <v>42</v>
      </c>
      <c r="H8" s="99" t="s">
        <v>97</v>
      </c>
    </row>
  </sheetData>
  <mergeCells count="3">
    <mergeCell ref="A2:H2"/>
    <mergeCell ref="A3:H3"/>
    <mergeCell ref="A5:H5"/>
  </mergeCells>
  <pageMargins left="0.7" right="0.7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opLeftCell="A3" zoomScale="88" zoomScaleNormal="88" workbookViewId="0">
      <selection activeCell="I10" sqref="I10"/>
    </sheetView>
  </sheetViews>
  <sheetFormatPr defaultRowHeight="12.75" x14ac:dyDescent="0.2"/>
  <cols>
    <col min="1" max="1" width="7" style="6" customWidth="1"/>
    <col min="2" max="2" width="17.7109375" style="6" customWidth="1"/>
    <col min="3" max="3" width="15.85546875" style="6" customWidth="1"/>
    <col min="4" max="4" width="42.140625" style="6" customWidth="1"/>
    <col min="5" max="5" width="52.5703125" style="6" customWidth="1"/>
    <col min="6" max="6" width="13.5703125" style="57" customWidth="1"/>
    <col min="7" max="7" width="9.28515625" style="57" bestFit="1" customWidth="1"/>
    <col min="8" max="8" width="12" style="57" customWidth="1"/>
    <col min="9" max="9" width="19.85546875" style="57" customWidth="1"/>
    <col min="10" max="10" width="17.42578125" style="57" customWidth="1"/>
    <col min="11" max="11" width="12.85546875" style="6" customWidth="1"/>
    <col min="12" max="16384" width="9.140625" style="6"/>
  </cols>
  <sheetData>
    <row r="1" spans="1:13" x14ac:dyDescent="0.2">
      <c r="A1" s="49"/>
      <c r="B1" s="49"/>
      <c r="C1" s="49"/>
      <c r="D1" s="49"/>
      <c r="E1" s="49"/>
      <c r="F1" s="77"/>
      <c r="G1" s="77"/>
      <c r="H1" s="77"/>
      <c r="I1" s="77"/>
      <c r="J1" s="77"/>
      <c r="K1" s="49"/>
      <c r="L1" s="52"/>
      <c r="M1" s="49"/>
    </row>
    <row r="2" spans="1:13" x14ac:dyDescent="0.2">
      <c r="A2" s="116" t="s">
        <v>34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3" x14ac:dyDescent="0.2">
      <c r="A3" s="117" t="s">
        <v>35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</row>
    <row r="4" spans="1:13" x14ac:dyDescent="0.2">
      <c r="A4" s="117" t="s">
        <v>37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</row>
    <row r="5" spans="1:13" x14ac:dyDescent="0.2">
      <c r="A5" s="117" t="s">
        <v>36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</row>
    <row r="6" spans="1:13" x14ac:dyDescent="0.2">
      <c r="A6" s="78"/>
      <c r="B6" s="78"/>
      <c r="C6" s="78"/>
      <c r="D6" s="78"/>
      <c r="E6" s="78"/>
      <c r="F6" s="79"/>
      <c r="G6" s="79"/>
      <c r="H6" s="79"/>
      <c r="I6" s="79"/>
      <c r="J6" s="79"/>
      <c r="K6" s="78"/>
      <c r="L6" s="78"/>
      <c r="M6" s="78"/>
    </row>
    <row r="7" spans="1:13" x14ac:dyDescent="0.2">
      <c r="A7" s="118" t="s">
        <v>5</v>
      </c>
      <c r="B7" s="118"/>
      <c r="C7" s="118"/>
      <c r="D7" s="118"/>
      <c r="E7" s="118"/>
      <c r="F7" s="119"/>
      <c r="G7" s="119"/>
      <c r="H7" s="119"/>
      <c r="I7" s="119"/>
      <c r="J7" s="119"/>
      <c r="K7" s="119"/>
      <c r="L7" s="119"/>
      <c r="M7" s="119"/>
    </row>
    <row r="8" spans="1:13" x14ac:dyDescent="0.2">
      <c r="A8" s="49"/>
      <c r="B8" s="49"/>
      <c r="C8" s="49"/>
      <c r="D8" s="49"/>
      <c r="E8" s="49"/>
      <c r="F8" s="77"/>
      <c r="G8" s="77"/>
      <c r="H8" s="77"/>
      <c r="I8" s="77"/>
      <c r="J8" s="77"/>
      <c r="K8" s="49"/>
      <c r="L8" s="52"/>
      <c r="M8" s="49"/>
    </row>
    <row r="9" spans="1:13" ht="51" x14ac:dyDescent="0.2">
      <c r="A9" s="58"/>
      <c r="B9" s="59" t="s">
        <v>32</v>
      </c>
      <c r="C9" s="60" t="s">
        <v>62</v>
      </c>
      <c r="D9" s="60" t="s">
        <v>63</v>
      </c>
      <c r="E9" s="60" t="s">
        <v>64</v>
      </c>
      <c r="F9" s="89" t="s">
        <v>65</v>
      </c>
      <c r="G9" s="89" t="s">
        <v>66</v>
      </c>
      <c r="H9" s="89" t="s">
        <v>67</v>
      </c>
      <c r="I9" s="89" t="s">
        <v>68</v>
      </c>
      <c r="J9" s="89" t="s">
        <v>69</v>
      </c>
      <c r="K9" s="60" t="s">
        <v>77</v>
      </c>
      <c r="L9" s="52"/>
      <c r="M9" s="49"/>
    </row>
    <row r="10" spans="1:13" ht="51" x14ac:dyDescent="0.2">
      <c r="A10" s="2">
        <v>1</v>
      </c>
      <c r="B10" s="2" t="str">
        <f>'Справочник лекарств'!B8</f>
        <v xml:space="preserve">Бензобарбитал </v>
      </c>
      <c r="C10" s="88" t="s">
        <v>105</v>
      </c>
      <c r="D10" s="88" t="s">
        <v>104</v>
      </c>
      <c r="E10" s="88" t="s">
        <v>106</v>
      </c>
      <c r="F10" s="36">
        <v>50</v>
      </c>
      <c r="G10" s="36">
        <v>116.51</v>
      </c>
      <c r="H10" s="4">
        <f t="shared" ref="H10:H11" si="0">G10/F10</f>
        <v>2.3302</v>
      </c>
      <c r="I10" s="36" t="s">
        <v>107</v>
      </c>
      <c r="J10" s="87" t="s">
        <v>108</v>
      </c>
      <c r="K10" s="109">
        <v>2.33</v>
      </c>
    </row>
    <row r="11" spans="1:13" ht="51" x14ac:dyDescent="0.2">
      <c r="A11" s="110"/>
      <c r="B11" s="110"/>
      <c r="C11" s="88" t="s">
        <v>103</v>
      </c>
      <c r="D11" s="88" t="s">
        <v>104</v>
      </c>
      <c r="E11" s="88" t="s">
        <v>106</v>
      </c>
      <c r="F11" s="36">
        <v>50</v>
      </c>
      <c r="G11" s="36">
        <v>116.51</v>
      </c>
      <c r="H11" s="4">
        <f t="shared" si="0"/>
        <v>2.3302</v>
      </c>
      <c r="I11" s="36" t="s">
        <v>109</v>
      </c>
      <c r="J11" s="87" t="s">
        <v>108</v>
      </c>
      <c r="K11" s="110"/>
    </row>
  </sheetData>
  <sortState ref="B200:J239">
    <sortCondition ref="H200"/>
  </sortState>
  <mergeCells count="5">
    <mergeCell ref="A2:M2"/>
    <mergeCell ref="A3:M3"/>
    <mergeCell ref="A4:M4"/>
    <mergeCell ref="A5:M5"/>
    <mergeCell ref="A7:M7"/>
  </mergeCells>
  <pageMargins left="0.7" right="0.41" top="0.75" bottom="0.75" header="0.3" footer="0.3"/>
  <pageSetup paperSize="9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27"/>
  <sheetViews>
    <sheetView zoomScaleNormal="100" workbookViewId="0">
      <selection activeCell="O22" sqref="O22"/>
    </sheetView>
  </sheetViews>
  <sheetFormatPr defaultColWidth="8.85546875" defaultRowHeight="12.75" x14ac:dyDescent="0.2"/>
  <cols>
    <col min="1" max="2" width="4" style="6" customWidth="1"/>
    <col min="3" max="3" width="15.42578125" style="6" customWidth="1"/>
    <col min="4" max="4" width="20.85546875" style="6" hidden="1" customWidth="1"/>
    <col min="5" max="5" width="11.140625" style="6" customWidth="1"/>
    <col min="6" max="6" width="16.28515625" style="6" customWidth="1"/>
    <col min="7" max="7" width="10.28515625" style="6" customWidth="1"/>
    <col min="8" max="8" width="11.85546875" style="6" customWidth="1"/>
    <col min="9" max="9" width="9.28515625" style="6" customWidth="1"/>
    <col min="10" max="10" width="14.5703125" style="6" customWidth="1"/>
    <col min="11" max="11" width="12.5703125" style="6" customWidth="1"/>
    <col min="12" max="12" width="10.5703125" style="6" customWidth="1"/>
    <col min="13" max="13" width="11" style="6" customWidth="1"/>
    <col min="14" max="15" width="9.7109375" style="6" customWidth="1"/>
    <col min="16" max="16" width="12.85546875" style="6" customWidth="1"/>
    <col min="17" max="20" width="12.85546875" style="6" hidden="1" customWidth="1"/>
    <col min="21" max="21" width="13.28515625" style="6" customWidth="1"/>
    <col min="22" max="22" width="11.7109375" style="6" customWidth="1"/>
    <col min="23" max="23" width="11.42578125" style="6" customWidth="1"/>
    <col min="24" max="24" width="14.7109375" style="6" customWidth="1"/>
    <col min="25" max="16384" width="8.85546875" style="6"/>
  </cols>
  <sheetData>
    <row r="2" spans="1:24" ht="45.75" customHeight="1" x14ac:dyDescent="0.2">
      <c r="A2" s="140" t="s">
        <v>34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</row>
    <row r="3" spans="1:24" ht="18" customHeight="1" x14ac:dyDescent="0.2">
      <c r="A3" s="141" t="s">
        <v>38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</row>
    <row r="4" spans="1:24" ht="42" customHeight="1" x14ac:dyDescent="0.2">
      <c r="A4" s="141" t="s">
        <v>39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</row>
    <row r="5" spans="1:24" ht="24" customHeight="1" x14ac:dyDescent="0.2">
      <c r="A5" s="142" t="s">
        <v>4</v>
      </c>
      <c r="B5" s="142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</row>
    <row r="6" spans="1:24" ht="15" customHeight="1" x14ac:dyDescent="0.2">
      <c r="A6" s="8"/>
      <c r="B6" s="8"/>
      <c r="C6" s="9"/>
      <c r="D6" s="25"/>
      <c r="E6" s="25"/>
      <c r="F6" s="9"/>
      <c r="G6" s="9"/>
      <c r="H6" s="9"/>
      <c r="I6" s="38"/>
      <c r="J6" s="9"/>
      <c r="K6" s="9"/>
      <c r="L6" s="38"/>
      <c r="M6" s="9"/>
      <c r="N6" s="9"/>
      <c r="O6" s="38"/>
      <c r="P6" s="9"/>
      <c r="Q6" s="31"/>
      <c r="R6" s="31"/>
      <c r="S6" s="31"/>
      <c r="T6" s="31"/>
      <c r="U6" s="9"/>
      <c r="V6" s="9"/>
      <c r="W6" s="9"/>
    </row>
    <row r="7" spans="1:24" ht="24.75" customHeight="1" x14ac:dyDescent="0.2">
      <c r="A7" s="129" t="s">
        <v>0</v>
      </c>
      <c r="B7" s="133" t="s">
        <v>18</v>
      </c>
      <c r="C7" s="130" t="s">
        <v>1</v>
      </c>
      <c r="D7" s="130" t="s">
        <v>26</v>
      </c>
      <c r="E7" s="130" t="s">
        <v>27</v>
      </c>
      <c r="F7" s="123" t="s">
        <v>28</v>
      </c>
      <c r="G7" s="130" t="s">
        <v>29</v>
      </c>
      <c r="H7" s="144" t="s">
        <v>13</v>
      </c>
      <c r="I7" s="145"/>
      <c r="J7" s="145"/>
      <c r="K7" s="145"/>
      <c r="L7" s="145"/>
      <c r="M7" s="145"/>
      <c r="N7" s="145"/>
      <c r="O7" s="145"/>
      <c r="P7" s="146"/>
      <c r="Q7" s="137" t="s">
        <v>43</v>
      </c>
      <c r="R7" s="137" t="s">
        <v>44</v>
      </c>
      <c r="S7" s="137" t="s">
        <v>45</v>
      </c>
      <c r="T7" s="137" t="s">
        <v>46</v>
      </c>
      <c r="U7" s="126" t="s">
        <v>14</v>
      </c>
      <c r="V7" s="129" t="s">
        <v>2</v>
      </c>
      <c r="W7" s="129" t="s">
        <v>3</v>
      </c>
      <c r="X7" s="120" t="s">
        <v>25</v>
      </c>
    </row>
    <row r="8" spans="1:24" ht="40.15" customHeight="1" x14ac:dyDescent="0.2">
      <c r="A8" s="129"/>
      <c r="B8" s="134"/>
      <c r="C8" s="131"/>
      <c r="D8" s="131"/>
      <c r="E8" s="131"/>
      <c r="F8" s="124"/>
      <c r="G8" s="131"/>
      <c r="H8" s="136" t="s">
        <v>120</v>
      </c>
      <c r="I8" s="136"/>
      <c r="J8" s="136"/>
      <c r="K8" s="136" t="s">
        <v>121</v>
      </c>
      <c r="L8" s="136"/>
      <c r="M8" s="136"/>
      <c r="N8" s="136" t="s">
        <v>122</v>
      </c>
      <c r="O8" s="136"/>
      <c r="P8" s="136"/>
      <c r="Q8" s="138"/>
      <c r="R8" s="138"/>
      <c r="S8" s="138"/>
      <c r="T8" s="138"/>
      <c r="U8" s="127"/>
      <c r="V8" s="129"/>
      <c r="W8" s="129"/>
      <c r="X8" s="121"/>
    </row>
    <row r="9" spans="1:24" ht="66.75" customHeight="1" x14ac:dyDescent="0.2">
      <c r="A9" s="129"/>
      <c r="B9" s="135"/>
      <c r="C9" s="132"/>
      <c r="D9" s="132"/>
      <c r="E9" s="132"/>
      <c r="F9" s="125"/>
      <c r="G9" s="132"/>
      <c r="H9" s="7" t="s">
        <v>24</v>
      </c>
      <c r="I9" s="39" t="s">
        <v>89</v>
      </c>
      <c r="J9" s="10" t="s">
        <v>19</v>
      </c>
      <c r="K9" s="7" t="s">
        <v>24</v>
      </c>
      <c r="L9" s="39" t="s">
        <v>50</v>
      </c>
      <c r="M9" s="10" t="s">
        <v>19</v>
      </c>
      <c r="N9" s="7" t="s">
        <v>24</v>
      </c>
      <c r="O9" s="39" t="s">
        <v>50</v>
      </c>
      <c r="P9" s="10" t="s">
        <v>19</v>
      </c>
      <c r="Q9" s="139"/>
      <c r="R9" s="139"/>
      <c r="S9" s="139"/>
      <c r="T9" s="139"/>
      <c r="U9" s="128"/>
      <c r="V9" s="129"/>
      <c r="W9" s="129"/>
      <c r="X9" s="122"/>
    </row>
    <row r="10" spans="1:24" s="13" customFormat="1" ht="45" customHeight="1" x14ac:dyDescent="0.2">
      <c r="A10" s="2">
        <v>1</v>
      </c>
      <c r="B10" s="2" t="s">
        <v>23</v>
      </c>
      <c r="C10" s="36" t="str">
        <f>'Справочник лекарств'!B8</f>
        <v xml:space="preserve">Бензобарбитал </v>
      </c>
      <c r="D10" s="36"/>
      <c r="E10" s="36" t="str">
        <f>'Справочник лекарств'!D8</f>
        <v xml:space="preserve">Штука (таблетка) 
</v>
      </c>
      <c r="F10" s="3" t="str">
        <f>'Справочник лекарств'!E8</f>
        <v>таблетки</v>
      </c>
      <c r="G10" s="61" t="str">
        <f>'Справочник лекарств'!F8</f>
        <v>100 мг</v>
      </c>
      <c r="H10" s="4">
        <v>116.5</v>
      </c>
      <c r="I10" s="42" t="s">
        <v>81</v>
      </c>
      <c r="J10" s="4">
        <f>H10/I10</f>
        <v>2.33</v>
      </c>
      <c r="K10" s="4">
        <v>124.66</v>
      </c>
      <c r="L10" s="42" t="s">
        <v>81</v>
      </c>
      <c r="M10" s="4">
        <f t="shared" ref="M10" si="0">K10/L10</f>
        <v>2.4931999999999999</v>
      </c>
      <c r="N10" s="4">
        <v>125.32</v>
      </c>
      <c r="O10" s="42" t="s">
        <v>81</v>
      </c>
      <c r="P10" s="4">
        <f t="shared" ref="P10" si="1">N10/O10</f>
        <v>2.5063999999999997</v>
      </c>
      <c r="Q10" s="4"/>
      <c r="R10" s="4"/>
      <c r="S10" s="4"/>
      <c r="T10" s="4"/>
      <c r="U10" s="11">
        <f t="shared" ref="U10" si="2">(J10+M10+P10)/3</f>
        <v>2.4431999999999996</v>
      </c>
      <c r="V10" s="11">
        <f t="shared" ref="V10" si="3">STDEV(J10,M10,P10)</f>
        <v>9.8255992183682972E-2</v>
      </c>
      <c r="W10" s="11">
        <f t="shared" ref="W10" si="4">(V10/U10)*100</f>
        <v>4.0216106820433444</v>
      </c>
      <c r="X10" s="34">
        <f t="shared" ref="X10" si="5">MIN(J10,M10,P10)</f>
        <v>2.33</v>
      </c>
    </row>
    <row r="11" spans="1:24" s="13" customFormat="1" x14ac:dyDescent="0.2"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4" s="13" customFormat="1" x14ac:dyDescent="0.2"/>
    <row r="13" spans="1:24" s="13" customFormat="1" x14ac:dyDescent="0.2"/>
    <row r="14" spans="1:24" s="13" customFormat="1" x14ac:dyDescent="0.2"/>
    <row r="15" spans="1:24" s="13" customFormat="1" x14ac:dyDescent="0.2"/>
    <row r="16" spans="1:24" s="13" customFormat="1" x14ac:dyDescent="0.2"/>
    <row r="17" s="13" customFormat="1" x14ac:dyDescent="0.2"/>
    <row r="18" s="13" customFormat="1" x14ac:dyDescent="0.2"/>
    <row r="19" s="13" customFormat="1" x14ac:dyDescent="0.2"/>
    <row r="20" s="13" customFormat="1" x14ac:dyDescent="0.2"/>
    <row r="21" s="13" customFormat="1" x14ac:dyDescent="0.2"/>
    <row r="22" s="13" customFormat="1" x14ac:dyDescent="0.2"/>
    <row r="23" s="13" customFormat="1" x14ac:dyDescent="0.2"/>
    <row r="24" s="13" customFormat="1" x14ac:dyDescent="0.2"/>
    <row r="25" s="13" customFormat="1" x14ac:dyDescent="0.2"/>
    <row r="26" s="13" customFormat="1" x14ac:dyDescent="0.2"/>
    <row r="27" s="13" customFormat="1" x14ac:dyDescent="0.2"/>
  </sheetData>
  <mergeCells count="23">
    <mergeCell ref="A2:W2"/>
    <mergeCell ref="A3:W3"/>
    <mergeCell ref="A5:W5"/>
    <mergeCell ref="T7:T9"/>
    <mergeCell ref="H7:P7"/>
    <mergeCell ref="E7:E9"/>
    <mergeCell ref="D7:D9"/>
    <mergeCell ref="A4:W4"/>
    <mergeCell ref="X7:X9"/>
    <mergeCell ref="F7:F9"/>
    <mergeCell ref="U7:U9"/>
    <mergeCell ref="A7:A9"/>
    <mergeCell ref="C7:C9"/>
    <mergeCell ref="V7:V9"/>
    <mergeCell ref="W7:W9"/>
    <mergeCell ref="G7:G9"/>
    <mergeCell ref="B7:B9"/>
    <mergeCell ref="N8:P8"/>
    <mergeCell ref="K8:M8"/>
    <mergeCell ref="H8:J8"/>
    <mergeCell ref="Q7:Q9"/>
    <mergeCell ref="R7:R9"/>
    <mergeCell ref="S7:S9"/>
  </mergeCells>
  <hyperlinks>
    <hyperlink ref="Q7:Q9" r:id="rId1" display="Договор заключен от 06.09.2019 №2782566699719000108"/>
    <hyperlink ref="R7:R9" r:id="rId2" display="Договор заключен от 03.09.2019 №2782566699719000091"/>
    <hyperlink ref="S7:S9" r:id="rId3" display="Договор заключен от 29.11.2019 №2100104678619000639 "/>
    <hyperlink ref="T7:T9" r:id="rId4" display="Договор заключен от 29.11.2019 №2352805501019000147 "/>
  </hyperlinks>
  <pageMargins left="0.78740157480314965" right="0.78740157480314965" top="0.98425196850393704" bottom="0.78740157480314965" header="0.39370078740157483" footer="0.39370078740157483"/>
  <pageSetup paperSize="9" scale="60" fitToHeight="0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6"/>
  <sheetViews>
    <sheetView topLeftCell="A4" zoomScaleNormal="100" workbookViewId="0">
      <selection activeCell="H17" sqref="H17"/>
    </sheetView>
  </sheetViews>
  <sheetFormatPr defaultColWidth="9.140625" defaultRowHeight="12.75" x14ac:dyDescent="0.25"/>
  <cols>
    <col min="1" max="1" width="3.85546875" style="1" customWidth="1"/>
    <col min="2" max="2" width="19.42578125" style="1" customWidth="1"/>
    <col min="3" max="3" width="16" style="1" customWidth="1"/>
    <col min="4" max="4" width="22.42578125" style="1" customWidth="1"/>
    <col min="5" max="6" width="13.42578125" style="1" customWidth="1"/>
    <col min="7" max="7" width="16.28515625" style="1" customWidth="1"/>
    <col min="8" max="8" width="17.7109375" style="1" customWidth="1"/>
    <col min="9" max="10" width="14" style="1" customWidth="1"/>
    <col min="11" max="11" width="14.85546875" style="1" customWidth="1"/>
    <col min="12" max="12" width="14.5703125" style="68" customWidth="1"/>
    <col min="13" max="13" width="31.5703125" style="1" customWidth="1"/>
    <col min="14" max="14" width="34" style="1" customWidth="1"/>
    <col min="15" max="16384" width="9.140625" style="1"/>
  </cols>
  <sheetData>
    <row r="2" spans="1:14" ht="27.75" customHeight="1" x14ac:dyDescent="0.25">
      <c r="A2" s="141" t="s">
        <v>34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</row>
    <row r="3" spans="1:14" ht="27" customHeight="1" x14ac:dyDescent="0.25">
      <c r="A3" s="141" t="s">
        <v>51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</row>
    <row r="4" spans="1:14" ht="20.25" customHeight="1" x14ac:dyDescent="0.25">
      <c r="A4" s="147" t="s">
        <v>10</v>
      </c>
      <c r="B4" s="147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</row>
    <row r="5" spans="1:14" ht="20.25" customHeight="1" x14ac:dyDescent="0.25"/>
    <row r="6" spans="1:14" ht="78.75" customHeight="1" x14ac:dyDescent="0.25">
      <c r="A6" s="47" t="s">
        <v>0</v>
      </c>
      <c r="B6" s="43" t="s">
        <v>52</v>
      </c>
      <c r="C6" s="47" t="s">
        <v>59</v>
      </c>
      <c r="D6" s="47" t="s">
        <v>60</v>
      </c>
      <c r="E6" s="43" t="s">
        <v>53</v>
      </c>
      <c r="F6" s="43" t="s">
        <v>75</v>
      </c>
      <c r="G6" s="44" t="s">
        <v>61</v>
      </c>
      <c r="H6" s="45" t="s">
        <v>54</v>
      </c>
      <c r="I6" s="45" t="s">
        <v>74</v>
      </c>
      <c r="J6" s="45" t="s">
        <v>55</v>
      </c>
      <c r="K6" s="45" t="s">
        <v>56</v>
      </c>
      <c r="L6" s="70" t="s">
        <v>57</v>
      </c>
      <c r="M6" s="46" t="s">
        <v>73</v>
      </c>
      <c r="N6" s="43" t="s">
        <v>58</v>
      </c>
    </row>
    <row r="7" spans="1:14" s="75" customFormat="1" ht="55.5" customHeight="1" x14ac:dyDescent="0.25">
      <c r="A7" s="36">
        <v>1</v>
      </c>
      <c r="B7" s="44" t="str">
        <f>'Справочник лекарств'!B8</f>
        <v xml:space="preserve">Бензобарбитал </v>
      </c>
      <c r="C7" s="86" t="s">
        <v>103</v>
      </c>
      <c r="D7" s="80" t="s">
        <v>110</v>
      </c>
      <c r="E7" s="62" t="s">
        <v>72</v>
      </c>
      <c r="F7" s="67">
        <v>45805</v>
      </c>
      <c r="G7" s="63">
        <v>2.39</v>
      </c>
      <c r="H7" s="63">
        <f>97.48/50</f>
        <v>1.9496</v>
      </c>
      <c r="I7" s="65">
        <f>J7/50</f>
        <v>300</v>
      </c>
      <c r="J7" s="65">
        <v>15000</v>
      </c>
      <c r="K7" s="153">
        <f>J7*H7/J9+J8*H8/J9</f>
        <v>2.0446999999999997</v>
      </c>
      <c r="L7" s="155">
        <v>2.04</v>
      </c>
      <c r="M7" s="64" t="s">
        <v>119</v>
      </c>
      <c r="N7" s="81" t="s">
        <v>111</v>
      </c>
    </row>
    <row r="8" spans="1:14" s="75" customFormat="1" ht="54.75" customHeight="1" x14ac:dyDescent="0.25">
      <c r="A8" s="36">
        <v>2</v>
      </c>
      <c r="B8" s="44" t="s">
        <v>100</v>
      </c>
      <c r="C8" s="86" t="s">
        <v>103</v>
      </c>
      <c r="D8" s="80" t="s">
        <v>110</v>
      </c>
      <c r="E8" s="62" t="s">
        <v>72</v>
      </c>
      <c r="F8" s="107">
        <v>46105</v>
      </c>
      <c r="G8" s="63">
        <v>2.87</v>
      </c>
      <c r="H8" s="63">
        <f>116.5/50</f>
        <v>2.33</v>
      </c>
      <c r="I8" s="108">
        <v>100</v>
      </c>
      <c r="J8" s="108">
        <v>5000</v>
      </c>
      <c r="K8" s="154"/>
      <c r="L8" s="156"/>
      <c r="M8" s="64" t="s">
        <v>125</v>
      </c>
      <c r="N8" s="81"/>
    </row>
    <row r="9" spans="1:14" s="74" customFormat="1" ht="18.75" customHeight="1" x14ac:dyDescent="0.25">
      <c r="A9" s="149" t="s">
        <v>71</v>
      </c>
      <c r="B9" s="150"/>
      <c r="C9" s="151"/>
      <c r="D9" s="151"/>
      <c r="E9" s="151"/>
      <c r="F9" s="151"/>
      <c r="G9" s="151"/>
      <c r="H9" s="151"/>
      <c r="I9" s="152"/>
      <c r="J9" s="76">
        <f>SUM(J7:J8)</f>
        <v>20000</v>
      </c>
      <c r="K9" s="63"/>
      <c r="L9" s="71"/>
      <c r="M9" s="84"/>
      <c r="N9" s="85"/>
    </row>
    <row r="10" spans="1:14" s="74" customFormat="1" x14ac:dyDescent="0.25">
      <c r="L10" s="69"/>
    </row>
    <row r="11" spans="1:14" s="74" customFormat="1" x14ac:dyDescent="0.25">
      <c r="L11" s="69"/>
    </row>
    <row r="12" spans="1:14" s="74" customFormat="1" x14ac:dyDescent="0.25">
      <c r="L12" s="69"/>
    </row>
    <row r="13" spans="1:14" s="74" customFormat="1" x14ac:dyDescent="0.25">
      <c r="L13" s="69"/>
    </row>
    <row r="14" spans="1:14" s="74" customFormat="1" x14ac:dyDescent="0.25">
      <c r="L14" s="69"/>
    </row>
    <row r="15" spans="1:14" s="74" customFormat="1" x14ac:dyDescent="0.25">
      <c r="L15" s="69"/>
    </row>
    <row r="16" spans="1:14" s="74" customFormat="1" x14ac:dyDescent="0.25">
      <c r="L16" s="69"/>
    </row>
    <row r="17" spans="12:12" s="74" customFormat="1" x14ac:dyDescent="0.25">
      <c r="L17" s="69"/>
    </row>
    <row r="18" spans="12:12" s="74" customFormat="1" x14ac:dyDescent="0.25">
      <c r="L18" s="69"/>
    </row>
    <row r="19" spans="12:12" s="74" customFormat="1" x14ac:dyDescent="0.25">
      <c r="L19" s="69"/>
    </row>
    <row r="20" spans="12:12" s="74" customFormat="1" x14ac:dyDescent="0.25">
      <c r="L20" s="69"/>
    </row>
    <row r="21" spans="12:12" s="74" customFormat="1" x14ac:dyDescent="0.25">
      <c r="L21" s="69"/>
    </row>
    <row r="22" spans="12:12" s="74" customFormat="1" x14ac:dyDescent="0.25">
      <c r="L22" s="69"/>
    </row>
    <row r="23" spans="12:12" s="74" customFormat="1" x14ac:dyDescent="0.25">
      <c r="L23" s="69"/>
    </row>
    <row r="24" spans="12:12" s="74" customFormat="1" x14ac:dyDescent="0.25">
      <c r="L24" s="69"/>
    </row>
    <row r="25" spans="12:12" s="74" customFormat="1" x14ac:dyDescent="0.25">
      <c r="L25" s="69"/>
    </row>
    <row r="26" spans="12:12" s="74" customFormat="1" x14ac:dyDescent="0.25">
      <c r="L26" s="69"/>
    </row>
    <row r="27" spans="12:12" s="74" customFormat="1" x14ac:dyDescent="0.25">
      <c r="L27" s="69"/>
    </row>
    <row r="28" spans="12:12" s="74" customFormat="1" x14ac:dyDescent="0.25">
      <c r="L28" s="69"/>
    </row>
    <row r="29" spans="12:12" s="74" customFormat="1" x14ac:dyDescent="0.25">
      <c r="L29" s="69"/>
    </row>
    <row r="30" spans="12:12" s="74" customFormat="1" x14ac:dyDescent="0.25">
      <c r="L30" s="69"/>
    </row>
    <row r="31" spans="12:12" s="74" customFormat="1" x14ac:dyDescent="0.25">
      <c r="L31" s="69"/>
    </row>
    <row r="32" spans="12:12" s="74" customFormat="1" x14ac:dyDescent="0.25">
      <c r="L32" s="69"/>
    </row>
    <row r="33" spans="1:14" s="74" customFormat="1" x14ac:dyDescent="0.25">
      <c r="L33" s="69"/>
    </row>
    <row r="34" spans="1:14" s="74" customFormat="1" x14ac:dyDescent="0.25">
      <c r="L34" s="69"/>
    </row>
    <row r="35" spans="1:14" s="74" customFormat="1" x14ac:dyDescent="0.25">
      <c r="L35" s="69"/>
    </row>
    <row r="36" spans="1:14" s="74" customFormat="1" x14ac:dyDescent="0.25">
      <c r="L36" s="69"/>
    </row>
    <row r="37" spans="1:14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69"/>
      <c r="M37" s="74"/>
      <c r="N37" s="74"/>
    </row>
    <row r="38" spans="1:14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69"/>
      <c r="M38" s="74"/>
      <c r="N38" s="74"/>
    </row>
    <row r="39" spans="1:14" x14ac:dyDescent="0.25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69"/>
      <c r="M39" s="74"/>
      <c r="N39" s="74"/>
    </row>
    <row r="40" spans="1:14" x14ac:dyDescent="0.25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69"/>
      <c r="M40" s="74"/>
      <c r="N40" s="74"/>
    </row>
    <row r="41" spans="1:14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69"/>
      <c r="M41" s="74"/>
      <c r="N41" s="74"/>
    </row>
    <row r="42" spans="1:14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69"/>
      <c r="M42" s="74"/>
      <c r="N42" s="74"/>
    </row>
    <row r="43" spans="1:14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69"/>
      <c r="M43" s="74"/>
      <c r="N43" s="74"/>
    </row>
    <row r="44" spans="1:14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69"/>
      <c r="M44" s="74"/>
      <c r="N44" s="74"/>
    </row>
    <row r="45" spans="1:14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69"/>
      <c r="M45" s="74"/>
      <c r="N45" s="74"/>
    </row>
    <row r="46" spans="1:14" x14ac:dyDescent="0.25">
      <c r="B46" s="74"/>
    </row>
  </sheetData>
  <mergeCells count="6">
    <mergeCell ref="A2:N2"/>
    <mergeCell ref="A3:N3"/>
    <mergeCell ref="A4:N4"/>
    <mergeCell ref="A9:I9"/>
    <mergeCell ref="K7:K8"/>
    <mergeCell ref="L7:L8"/>
  </mergeCells>
  <hyperlinks>
    <hyperlink ref="N7" r:id="rId1"/>
  </hyperlinks>
  <pageMargins left="0.66" right="0.56999999999999995" top="0.98425196850393704" bottom="0.78740157480314965" header="0.39370078740157483" footer="0.39370078740157483"/>
  <pageSetup paperSize="9" scale="47" fitToHeight="0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3"/>
  <sheetViews>
    <sheetView topLeftCell="A4" workbookViewId="0">
      <selection activeCell="K5" sqref="K5"/>
    </sheetView>
  </sheetViews>
  <sheetFormatPr defaultColWidth="8.85546875" defaultRowHeight="12.75" x14ac:dyDescent="0.2"/>
  <cols>
    <col min="1" max="1" width="4.7109375" style="6" customWidth="1"/>
    <col min="2" max="2" width="19.85546875" style="6" customWidth="1"/>
    <col min="3" max="3" width="21.140625" style="6" hidden="1" customWidth="1"/>
    <col min="4" max="4" width="17.5703125" style="6" customWidth="1"/>
    <col min="5" max="5" width="16.42578125" style="6" customWidth="1"/>
    <col min="6" max="6" width="11.7109375" style="6" customWidth="1"/>
    <col min="7" max="7" width="15" style="6" customWidth="1"/>
    <col min="8" max="8" width="21.140625" style="6" hidden="1" customWidth="1"/>
    <col min="9" max="9" width="16.7109375" style="6" customWidth="1"/>
    <col min="10" max="10" width="16.28515625" style="6" customWidth="1"/>
    <col min="11" max="11" width="17.140625" style="6" customWidth="1"/>
    <col min="12" max="12" width="17.42578125" style="6" customWidth="1"/>
    <col min="13" max="13" width="17.28515625" style="6" customWidth="1"/>
    <col min="14" max="14" width="15.42578125" style="6" customWidth="1"/>
    <col min="15" max="16384" width="8.85546875" style="6"/>
  </cols>
  <sheetData>
    <row r="2" spans="1:14" ht="33.75" customHeight="1" x14ac:dyDescent="0.2">
      <c r="A2" s="148" t="s">
        <v>8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</row>
    <row r="3" spans="1:14" ht="21" customHeight="1" x14ac:dyDescent="0.2"/>
    <row r="4" spans="1:14" ht="129" customHeight="1" x14ac:dyDescent="0.2">
      <c r="A4" s="7" t="s">
        <v>16</v>
      </c>
      <c r="B4" s="30" t="s">
        <v>1</v>
      </c>
      <c r="C4" s="30" t="s">
        <v>26</v>
      </c>
      <c r="D4" s="30" t="s">
        <v>27</v>
      </c>
      <c r="E4" s="30" t="s">
        <v>28</v>
      </c>
      <c r="F4" s="30" t="s">
        <v>29</v>
      </c>
      <c r="G4" s="30" t="s">
        <v>4</v>
      </c>
      <c r="H4" s="32" t="s">
        <v>47</v>
      </c>
      <c r="I4" s="30" t="s">
        <v>5</v>
      </c>
      <c r="J4" s="30" t="s">
        <v>15</v>
      </c>
      <c r="K4" s="30" t="s">
        <v>10</v>
      </c>
      <c r="L4" s="51" t="s">
        <v>115</v>
      </c>
      <c r="M4" s="101" t="s">
        <v>116</v>
      </c>
      <c r="N4" s="102" t="s">
        <v>114</v>
      </c>
    </row>
    <row r="5" spans="1:14" ht="58.5" customHeight="1" x14ac:dyDescent="0.2">
      <c r="A5" s="36">
        <v>1</v>
      </c>
      <c r="B5" s="3" t="str">
        <f>+'анализ рынка'!C10</f>
        <v xml:space="preserve">Бензобарбитал </v>
      </c>
      <c r="C5" s="3"/>
      <c r="D5" s="3" t="str">
        <f>+'анализ рынка'!E10</f>
        <v xml:space="preserve">Штука (таблетка) 
</v>
      </c>
      <c r="E5" s="3" t="str">
        <f>+'анализ рынка'!F10</f>
        <v>таблетки</v>
      </c>
      <c r="F5" s="3" t="str">
        <f>+'анализ рынка'!G10</f>
        <v>100 мг</v>
      </c>
      <c r="G5" s="106">
        <f>'анализ рынка'!X10</f>
        <v>2.33</v>
      </c>
      <c r="H5" s="53"/>
      <c r="I5" s="50">
        <f>тарифный!K10</f>
        <v>2.33</v>
      </c>
      <c r="J5" s="54" t="s">
        <v>20</v>
      </c>
      <c r="K5" s="50" t="s">
        <v>20</v>
      </c>
      <c r="L5" s="104">
        <f t="shared" ref="L5" si="0">MIN(G5,I5,K5)</f>
        <v>2.33</v>
      </c>
      <c r="M5" s="105">
        <v>1.95</v>
      </c>
      <c r="N5" s="103">
        <v>2.33</v>
      </c>
    </row>
    <row r="6" spans="1:14" ht="18" customHeight="1" x14ac:dyDescent="0.2"/>
    <row r="7" spans="1:14" x14ac:dyDescent="0.2">
      <c r="A7" s="157" t="s">
        <v>22</v>
      </c>
      <c r="B7" s="157"/>
      <c r="C7" s="157"/>
      <c r="D7" s="157"/>
      <c r="E7" s="157"/>
      <c r="F7" s="157"/>
      <c r="G7" s="157"/>
      <c r="H7" s="33"/>
    </row>
    <row r="8" spans="1:14" ht="42" customHeight="1" x14ac:dyDescent="0.2">
      <c r="A8" s="141" t="s">
        <v>41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</row>
    <row r="9" spans="1:14" ht="28.5" customHeight="1" x14ac:dyDescent="0.2">
      <c r="A9" s="141" t="s">
        <v>113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</row>
    <row r="10" spans="1:14" ht="54" customHeight="1" x14ac:dyDescent="0.2">
      <c r="A10" s="141" t="s">
        <v>112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</row>
    <row r="11" spans="1:14" ht="47.45" customHeight="1" x14ac:dyDescent="0.2">
      <c r="A11" s="141" t="s">
        <v>90</v>
      </c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</row>
    <row r="12" spans="1:14" x14ac:dyDescent="0.2">
      <c r="A12" s="141"/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</row>
    <row r="13" spans="1:14" ht="13.15" customHeight="1" x14ac:dyDescent="0.2">
      <c r="A13" s="141"/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</row>
  </sheetData>
  <mergeCells count="8">
    <mergeCell ref="A13:L13"/>
    <mergeCell ref="A2:L2"/>
    <mergeCell ref="A7:G7"/>
    <mergeCell ref="A12:L12"/>
    <mergeCell ref="A8:N8"/>
    <mergeCell ref="A9:N9"/>
    <mergeCell ref="A10:N10"/>
    <mergeCell ref="A11:N11"/>
  </mergeCells>
  <pageMargins left="0.78740157480314965" right="0.78740157480314965" top="0.98425196850393704" bottom="0.78740157480314965" header="0.39370078740157483" footer="0.39370078740157483"/>
  <pageSetup paperSize="9" scale="6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abSelected="1" topLeftCell="D1" zoomScaleNormal="100" workbookViewId="0">
      <selection activeCell="A10" sqref="A10:T10"/>
    </sheetView>
  </sheetViews>
  <sheetFormatPr defaultColWidth="8.85546875" defaultRowHeight="12.75" x14ac:dyDescent="0.2"/>
  <cols>
    <col min="1" max="1" width="5.28515625" style="6" hidden="1" customWidth="1"/>
    <col min="2" max="2" width="5.7109375" style="6" hidden="1" customWidth="1"/>
    <col min="3" max="3" width="8.28515625" style="6" hidden="1" customWidth="1"/>
    <col min="4" max="4" width="4.5703125" style="6" customWidth="1"/>
    <col min="5" max="5" width="16" style="6" customWidth="1"/>
    <col min="6" max="6" width="17.28515625" style="6" customWidth="1"/>
    <col min="7" max="7" width="22.85546875" style="12" customWidth="1"/>
    <col min="8" max="8" width="12.5703125" style="6" customWidth="1"/>
    <col min="9" max="9" width="28.28515625" style="6" customWidth="1"/>
    <col min="10" max="10" width="9.7109375" style="6" customWidth="1"/>
    <col min="11" max="11" width="9.7109375" style="6" hidden="1" customWidth="1"/>
    <col min="12" max="12" width="10.28515625" style="6" hidden="1" customWidth="1"/>
    <col min="13" max="13" width="12.5703125" style="6" customWidth="1"/>
    <col min="14" max="14" width="12.7109375" style="6" customWidth="1"/>
    <col min="15" max="15" width="11.5703125" style="6" hidden="1" customWidth="1"/>
    <col min="16" max="18" width="8.7109375" style="6" customWidth="1"/>
    <col min="19" max="19" width="13.28515625" style="6" customWidth="1"/>
    <col min="20" max="20" width="12" style="6" customWidth="1"/>
    <col min="21" max="21" width="12" style="6" hidden="1" customWidth="1"/>
    <col min="22" max="22" width="15" style="6" customWidth="1"/>
    <col min="23" max="16384" width="8.85546875" style="6"/>
  </cols>
  <sheetData>
    <row r="1" spans="1:24" ht="28.5" customHeight="1" x14ac:dyDescent="0.2">
      <c r="P1" s="161"/>
      <c r="Q1" s="161"/>
      <c r="R1" s="161"/>
      <c r="S1" s="161"/>
      <c r="T1" s="161"/>
      <c r="U1" s="161"/>
      <c r="V1" s="161"/>
    </row>
    <row r="2" spans="1:24" x14ac:dyDescent="0.2">
      <c r="A2" s="162" t="s">
        <v>6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</row>
    <row r="3" spans="1:24" ht="19.5" customHeight="1" x14ac:dyDescent="0.2"/>
    <row r="4" spans="1:24" ht="41.25" customHeight="1" x14ac:dyDescent="0.2">
      <c r="A4" s="140" t="s">
        <v>34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</row>
    <row r="5" spans="1:24" ht="18.600000000000001" customHeight="1" x14ac:dyDescent="0.2">
      <c r="A5" s="141" t="s">
        <v>9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</row>
    <row r="6" spans="1:24" ht="14.25" customHeight="1" x14ac:dyDescent="0.2">
      <c r="A6" s="141" t="s">
        <v>40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</row>
    <row r="7" spans="1:24" ht="15" customHeight="1" x14ac:dyDescent="0.2">
      <c r="A7" s="160" t="s">
        <v>117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</row>
    <row r="8" spans="1:24" ht="102.75" customHeight="1" x14ac:dyDescent="0.2">
      <c r="A8" s="17" t="s">
        <v>0</v>
      </c>
      <c r="B8" s="18" t="s">
        <v>18</v>
      </c>
      <c r="C8" s="18" t="s">
        <v>31</v>
      </c>
      <c r="D8" s="48"/>
      <c r="E8" s="27" t="s">
        <v>1</v>
      </c>
      <c r="F8" s="66" t="s">
        <v>76</v>
      </c>
      <c r="G8" s="26" t="s">
        <v>26</v>
      </c>
      <c r="H8" s="27" t="s">
        <v>27</v>
      </c>
      <c r="I8" s="28" t="s">
        <v>28</v>
      </c>
      <c r="J8" s="27" t="s">
        <v>29</v>
      </c>
      <c r="K8" s="37" t="s">
        <v>83</v>
      </c>
      <c r="L8" s="37" t="s">
        <v>49</v>
      </c>
      <c r="M8" s="19" t="s">
        <v>17</v>
      </c>
      <c r="N8" s="17" t="s">
        <v>11</v>
      </c>
      <c r="O8" s="17" t="s">
        <v>79</v>
      </c>
      <c r="P8" s="17" t="s">
        <v>33</v>
      </c>
      <c r="Q8" s="17" t="s">
        <v>91</v>
      </c>
      <c r="R8" s="17" t="s">
        <v>70</v>
      </c>
      <c r="S8" s="17" t="s">
        <v>21</v>
      </c>
      <c r="T8" s="16" t="s">
        <v>30</v>
      </c>
      <c r="U8" s="16" t="s">
        <v>80</v>
      </c>
      <c r="V8" s="16" t="s">
        <v>7</v>
      </c>
    </row>
    <row r="9" spans="1:24" ht="50.25" customHeight="1" x14ac:dyDescent="0.2">
      <c r="A9" s="36"/>
      <c r="B9" s="36"/>
      <c r="C9" s="36"/>
      <c r="D9" s="36" t="s">
        <v>118</v>
      </c>
      <c r="E9" s="61" t="str">
        <f>'Справочник лекарств'!B8</f>
        <v xml:space="preserve">Бензобарбитал </v>
      </c>
      <c r="F9" s="61">
        <v>179842</v>
      </c>
      <c r="G9" s="82" t="str">
        <f>'Справочник лекарств'!C8</f>
        <v>21.20.10.233-000011-1-00015-0000000000000</v>
      </c>
      <c r="H9" s="61" t="str">
        <f>'Справочник лекарств'!D8</f>
        <v xml:space="preserve">Штука (таблетка) 
</v>
      </c>
      <c r="I9" s="61" t="str">
        <f>'Справочник лекарств'!E8</f>
        <v>таблетки</v>
      </c>
      <c r="J9" s="96" t="str">
        <f>'Справочник лекарств'!F8</f>
        <v>100 мг</v>
      </c>
      <c r="K9" s="61">
        <v>100</v>
      </c>
      <c r="L9" s="61">
        <v>50</v>
      </c>
      <c r="M9" s="98">
        <v>16000</v>
      </c>
      <c r="N9" s="97">
        <f>'Выбор минимального значения'!N5</f>
        <v>2.33</v>
      </c>
      <c r="O9" s="5"/>
      <c r="P9" s="20">
        <v>0.1</v>
      </c>
      <c r="Q9" s="55">
        <f>N9*1.1</f>
        <v>2.5630000000000002</v>
      </c>
      <c r="R9" s="20">
        <v>0.1</v>
      </c>
      <c r="S9" s="111">
        <v>2.56</v>
      </c>
      <c r="T9" s="112">
        <v>2.56</v>
      </c>
      <c r="U9" s="15"/>
      <c r="V9" s="15">
        <f>T9*M9</f>
        <v>40960</v>
      </c>
      <c r="X9" s="83"/>
    </row>
    <row r="10" spans="1:24" ht="22.5" customHeight="1" x14ac:dyDescent="0.2">
      <c r="A10" s="164" t="s">
        <v>92</v>
      </c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6"/>
      <c r="U10" s="40"/>
      <c r="V10" s="21">
        <f>SUM(V9:V9)</f>
        <v>40960</v>
      </c>
    </row>
    <row r="11" spans="1:24" x14ac:dyDescent="0.2">
      <c r="A11" s="22"/>
      <c r="B11" s="22"/>
      <c r="C11" s="22"/>
      <c r="D11" s="22"/>
      <c r="E11" s="22"/>
      <c r="F11" s="22"/>
      <c r="G11" s="3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3"/>
    </row>
    <row r="12" spans="1:24" ht="39" customHeight="1" x14ac:dyDescent="0.2">
      <c r="A12" s="163" t="s">
        <v>48</v>
      </c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</row>
    <row r="13" spans="1:24" ht="30" customHeight="1" x14ac:dyDescent="0.2">
      <c r="A13" s="158" t="s">
        <v>84</v>
      </c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</row>
    <row r="14" spans="1:24" ht="65.25" customHeight="1" x14ac:dyDescent="0.2">
      <c r="A14" s="158" t="s">
        <v>85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</row>
    <row r="15" spans="1:24" ht="26.25" customHeight="1" x14ac:dyDescent="0.2">
      <c r="A15" s="158" t="s">
        <v>86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</row>
    <row r="16" spans="1:24" ht="93.75" customHeight="1" x14ac:dyDescent="0.2">
      <c r="A16" s="158" t="s">
        <v>87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</row>
    <row r="17" spans="1:22" ht="34.9" customHeight="1" x14ac:dyDescent="0.2">
      <c r="A17" s="141" t="s">
        <v>88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</row>
    <row r="18" spans="1:22" ht="17.25" customHeight="1" x14ac:dyDescent="0.2">
      <c r="A18" s="24" t="s">
        <v>12</v>
      </c>
      <c r="B18" s="24"/>
      <c r="C18" s="24"/>
      <c r="D18" s="24"/>
    </row>
    <row r="19" spans="1:22" ht="18.75" customHeight="1" x14ac:dyDescent="0.2">
      <c r="E19" s="29" t="s">
        <v>82</v>
      </c>
      <c r="F19" s="29"/>
      <c r="H19" s="12"/>
      <c r="I19" s="12"/>
      <c r="J19" s="12"/>
      <c r="K19" s="12"/>
      <c r="O19" s="12"/>
      <c r="P19" s="29"/>
      <c r="Q19" s="12"/>
      <c r="R19" s="12"/>
    </row>
    <row r="20" spans="1:22" ht="16.5" customHeight="1" x14ac:dyDescent="0.2">
      <c r="E20" s="29"/>
      <c r="F20" s="29"/>
      <c r="H20" s="12"/>
      <c r="I20" s="12"/>
      <c r="J20" s="12"/>
      <c r="K20" s="12"/>
      <c r="O20" s="12"/>
      <c r="P20" s="29"/>
      <c r="Q20" s="12"/>
      <c r="R20" s="12"/>
    </row>
    <row r="21" spans="1:22" ht="29.25" customHeight="1" x14ac:dyDescent="0.2">
      <c r="E21" s="29" t="s">
        <v>124</v>
      </c>
      <c r="F21" s="29"/>
      <c r="H21" s="12"/>
      <c r="I21" s="12"/>
      <c r="J21" s="12"/>
      <c r="K21" s="12"/>
      <c r="O21" s="12"/>
      <c r="P21" s="29"/>
      <c r="Q21" s="12"/>
      <c r="R21" s="12"/>
    </row>
    <row r="22" spans="1:22" ht="16.5" customHeight="1" x14ac:dyDescent="0.2">
      <c r="A22" s="12"/>
      <c r="B22" s="12"/>
      <c r="C22" s="12"/>
      <c r="D22" s="12"/>
      <c r="E22" s="12"/>
      <c r="F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22" ht="24.75" customHeight="1" x14ac:dyDescent="0.2">
      <c r="E23" s="6" t="s">
        <v>78</v>
      </c>
      <c r="F23" s="56">
        <v>46171</v>
      </c>
      <c r="H23" s="56"/>
      <c r="T23" s="159"/>
      <c r="U23" s="159"/>
      <c r="V23" s="159"/>
    </row>
    <row r="25" spans="1:22" x14ac:dyDescent="0.2">
      <c r="E25" s="6" t="s">
        <v>123</v>
      </c>
    </row>
    <row r="29" spans="1:22" x14ac:dyDescent="0.2">
      <c r="E29" s="72"/>
      <c r="F29" s="72"/>
      <c r="G29" s="73"/>
      <c r="H29" s="72"/>
    </row>
    <row r="30" spans="1:22" x14ac:dyDescent="0.2">
      <c r="E30" s="72"/>
      <c r="F30" s="72"/>
      <c r="G30" s="73"/>
      <c r="H30" s="72"/>
    </row>
    <row r="31" spans="1:22" x14ac:dyDescent="0.2">
      <c r="E31" s="72"/>
      <c r="F31" s="41"/>
      <c r="G31" s="73"/>
      <c r="H31" s="72"/>
    </row>
    <row r="32" spans="1:22" x14ac:dyDescent="0.2">
      <c r="E32" s="72"/>
      <c r="F32" s="41"/>
      <c r="G32" s="73"/>
      <c r="H32" s="72"/>
    </row>
    <row r="33" spans="5:8" x14ac:dyDescent="0.2">
      <c r="E33" s="72"/>
      <c r="F33" s="41"/>
      <c r="G33" s="73"/>
      <c r="H33" s="72"/>
    </row>
    <row r="34" spans="5:8" x14ac:dyDescent="0.2">
      <c r="E34" s="72"/>
      <c r="F34" s="41"/>
      <c r="G34" s="73"/>
      <c r="H34" s="72"/>
    </row>
    <row r="35" spans="5:8" x14ac:dyDescent="0.2">
      <c r="E35" s="72"/>
      <c r="F35" s="41"/>
      <c r="G35" s="73"/>
      <c r="H35" s="72"/>
    </row>
    <row r="36" spans="5:8" x14ac:dyDescent="0.2">
      <c r="E36" s="72"/>
      <c r="F36" s="41"/>
      <c r="G36" s="73"/>
      <c r="H36" s="72"/>
    </row>
    <row r="37" spans="5:8" x14ac:dyDescent="0.2">
      <c r="E37" s="72"/>
      <c r="F37" s="41"/>
      <c r="G37" s="73"/>
      <c r="H37" s="72"/>
    </row>
    <row r="38" spans="5:8" x14ac:dyDescent="0.2">
      <c r="E38" s="72"/>
      <c r="F38" s="72"/>
      <c r="G38" s="73"/>
      <c r="H38" s="72"/>
    </row>
    <row r="39" spans="5:8" x14ac:dyDescent="0.2">
      <c r="E39" s="72"/>
      <c r="F39" s="72"/>
      <c r="G39" s="73"/>
      <c r="H39" s="72"/>
    </row>
    <row r="40" spans="5:8" x14ac:dyDescent="0.2">
      <c r="E40" s="72"/>
      <c r="F40" s="72"/>
      <c r="G40" s="73"/>
      <c r="H40" s="72"/>
    </row>
    <row r="41" spans="5:8" x14ac:dyDescent="0.2">
      <c r="E41" s="72"/>
      <c r="F41" s="72"/>
      <c r="G41" s="73"/>
      <c r="H41" s="72"/>
    </row>
  </sheetData>
  <mergeCells count="14">
    <mergeCell ref="A16:V16"/>
    <mergeCell ref="A17:V17"/>
    <mergeCell ref="T23:V23"/>
    <mergeCell ref="A7:V7"/>
    <mergeCell ref="P1:V1"/>
    <mergeCell ref="A2:V2"/>
    <mergeCell ref="A4:V4"/>
    <mergeCell ref="A5:V5"/>
    <mergeCell ref="A6:V6"/>
    <mergeCell ref="A12:V12"/>
    <mergeCell ref="A10:T10"/>
    <mergeCell ref="A13:V13"/>
    <mergeCell ref="A14:V14"/>
    <mergeCell ref="A15:V15"/>
  </mergeCells>
  <pageMargins left="1.1417322834645669" right="7.874015748031496E-2" top="0.39370078740157483" bottom="0" header="0" footer="0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</vt:lpstr>
      <vt:lpstr>анализ рынка</vt:lpstr>
      <vt:lpstr>Средневзвешенная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Карпова Светлана Александровна</cp:lastModifiedBy>
  <cp:lastPrinted>2026-05-29T08:56:42Z</cp:lastPrinted>
  <dcterms:created xsi:type="dcterms:W3CDTF">2018-01-29T11:31:17Z</dcterms:created>
  <dcterms:modified xsi:type="dcterms:W3CDTF">2026-05-29T10:38:15Z</dcterms:modified>
</cp:coreProperties>
</file>