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8" i="1"/>
  <c r="M46"/>
  <c r="I46"/>
  <c r="J48" l="1"/>
  <c r="J46"/>
  <c r="I47"/>
  <c r="N39"/>
  <c r="N38"/>
  <c r="J47" s="1"/>
  <c r="M47"/>
  <c r="N37"/>
  <c r="M17"/>
  <c r="M16"/>
  <c r="M15"/>
  <c r="M14"/>
  <c r="M13"/>
  <c r="M12"/>
  <c r="M11"/>
  <c r="M8"/>
  <c r="B28"/>
  <c r="C28"/>
  <c r="H28"/>
  <c r="I28"/>
  <c r="F47"/>
  <c r="F48"/>
  <c r="D47"/>
  <c r="D48"/>
  <c r="C47"/>
  <c r="C48"/>
  <c r="B47"/>
  <c r="B48"/>
  <c r="D38"/>
  <c r="D39"/>
  <c r="C38"/>
  <c r="C39"/>
  <c r="A38"/>
  <c r="A39"/>
  <c r="B38"/>
  <c r="B39"/>
  <c r="M32"/>
  <c r="I32"/>
  <c r="M4"/>
  <c r="H32" l="1"/>
  <c r="I30"/>
  <c r="M30"/>
  <c r="M9"/>
  <c r="M10" s="1"/>
  <c r="H38" s="1"/>
  <c r="R23"/>
  <c r="H47" s="1"/>
  <c r="L23"/>
  <c r="J23"/>
  <c r="H23"/>
  <c r="M23" l="1"/>
  <c r="L38"/>
  <c r="I31"/>
  <c r="J38" s="1"/>
  <c r="I33"/>
  <c r="J39" s="1"/>
  <c r="A47"/>
  <c r="A48"/>
  <c r="I29"/>
  <c r="M6"/>
  <c r="H30"/>
  <c r="C30"/>
  <c r="B30"/>
  <c r="O47"/>
  <c r="O48"/>
  <c r="F46" l="1"/>
  <c r="M49" s="1"/>
  <c r="F45"/>
  <c r="R24" l="1"/>
  <c r="H48" s="1"/>
  <c r="M18"/>
  <c r="H39" s="1"/>
  <c r="C32"/>
  <c r="B32"/>
  <c r="L24" l="1"/>
  <c r="J24"/>
  <c r="H24"/>
  <c r="L39" s="1"/>
  <c r="I48" s="1"/>
  <c r="R22"/>
  <c r="L22"/>
  <c r="J22"/>
  <c r="H22"/>
  <c r="J37" l="1"/>
  <c r="L37"/>
  <c r="M22"/>
  <c r="M24"/>
  <c r="M5"/>
  <c r="M7" s="1"/>
  <c r="H37" s="1"/>
  <c r="D37" l="1"/>
  <c r="C37"/>
  <c r="B37"/>
  <c r="D46"/>
  <c r="C46"/>
  <c r="B46"/>
  <c r="C45" l="1"/>
  <c r="C36"/>
  <c r="A46" l="1"/>
  <c r="A37"/>
  <c r="B53" l="1"/>
  <c r="H46"/>
  <c r="O46"/>
</calcChain>
</file>

<file path=xl/sharedStrings.xml><?xml version="1.0" encoding="utf-8"?>
<sst xmlns="http://schemas.openxmlformats.org/spreadsheetml/2006/main" count="130" uniqueCount="94">
  <si>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</si>
  <si>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</si>
  <si>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</si>
  <si>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</si>
  <si>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</si>
  <si>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</si>
  <si>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</si>
  <si>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</si>
  <si>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</si>
  <si>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</si>
  <si>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</si>
  <si>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</si>
  <si>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</si>
  <si>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</si>
  <si>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</si>
  <si>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</si>
  <si>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</si>
  <si>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</si>
  <si>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</si>
  <si>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</si>
  <si>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</si>
  <si>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</si>
  <si>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</si>
  <si>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</si>
  <si>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</si>
  <si>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</si>
  <si>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</si>
  <si>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</si>
  <si>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</si>
  <si>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</si>
  <si>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</si>
  <si>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</si>
  <si>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</si>
  <si>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</si>
  <si>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</si>
  <si>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</si>
  <si>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</si>
  <si>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</si>
  <si>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</si>
  <si>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</si>
  <si>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</si>
  <si>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х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</si>
  <si>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</si>
  <si>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Минимальное значение НЦ упаковки
без учета НДС и оптовой надбавки,
руб.
</t>
  </si>
  <si>
    <t xml:space="preserve">Минимальное значение
НЦ упаковки,
с НДС и оптовой надбавкой, (Ц) руб.
</t>
  </si>
  <si>
    <t>ФЕНТАНИЛ</t>
  </si>
  <si>
    <t>ДИАЗЕПАМ</t>
  </si>
  <si>
    <t xml:space="preserve"> РАСТВОР ДЛЯ ВНУТРИВЕННОГО И ВНУТРИМЫШЕЧНОГО ВВЕДЕНИЯ ; дозировка: 0.05 мг/мл, 2 мл*</t>
  </si>
  <si>
    <t>РАСТВОР ДЛЯ ИНЪЕКЦИЙ ; дозировка: 5 мг/мл, 2 мл*</t>
  </si>
  <si>
    <t xml:space="preserve">Вл.Вып.к.Перв.Уп.Втор.Уп.Пр.Дальхимфарм ОАО, Россия (2702010564); </t>
  </si>
  <si>
    <t xml:space="preserve">Р N003867/01 
28.06.2023 906/20-23 </t>
  </si>
  <si>
    <t xml:space="preserve">Вл.Вып.к.Перв.Уп.Втор.Уп.Пр.Акционерное общество "Органика" (АО "Органика"), Россия (4221000630); </t>
  </si>
  <si>
    <t xml:space="preserve">Сибазон, раствор для внутривенного и внутримышечного введения -, 5 мг/мл, 2 мл - ампулы (5) - пачки картонные </t>
  </si>
  <si>
    <t xml:space="preserve">Вл.Вып.к.Тархоминский фармацевтический завод "Польфа" Акционерное Общество, Польша; Перв.Уп.Втор.Уп.Пр."Эйч Би Эм фарма с.р.о.", Словакия; </t>
  </si>
  <si>
    <t xml:space="preserve">Релиум, раствор для внутривенного и внутримышечного введения, 5 мг/мл, 2 мл - ампулы (10) - коробки картонные </t>
  </si>
  <si>
    <t xml:space="preserve">П N015047/01 
18.12.2020 (651/20-20-ОПР) </t>
  </si>
  <si>
    <t>21.20.10.231-000012-1-00070-0000000000000</t>
  </si>
  <si>
    <t>21.20.10.235-000014-1-00090-0000000000000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</si>
  <si>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</si>
  <si>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Вл.Федеральное государственное унитарное предприятие "Государственный завод медицинских препаратов" (ФГУП "ГосЗМП"), Россия; Вып.к.Перв.Уп.Втор.Уп.Пр.ФГУП "Государственный завод медицинских препаратов", Россия; </t>
  </si>
  <si>
    <t xml:space="preserve">Фентанил, раствор для внутривенного и внутримышечного введения, 50 мкг/мл, 2 мл - ампулы (5) - коробки картонные (для стационаров) </t>
  </si>
  <si>
    <t xml:space="preserve">Р N002020/01 
24.12.2020 (741/20-20-ОПР) </t>
  </si>
  <si>
    <t>Введен в ГО 26.03.2018
ОСГ 4 года, на фарм рынке нет</t>
  </si>
  <si>
    <t xml:space="preserve">Референтная цена
</t>
  </si>
  <si>
    <t>КЕТАМИН</t>
  </si>
  <si>
    <t>РАСТВОР ДЛЯ ВНУТРИВЕННОГО И ВНУТРИМЫШЕЧНОГО ВВЕДЕНИЯ ; дозировка: 50 мг/мл, 2 мл*</t>
  </si>
  <si>
    <t>21.20.10.231-000024-1-00005-0000000000000</t>
  </si>
  <si>
    <t xml:space="preserve">Сибазон, раствор для внутривенного и внутримышечного введения, 5 мг/мл, 2 мл - ампулы (5) / в комплекте с ножом ампульным или скарификатором, если необходим для ампул данного типа / - упаковки ячейковые контурные (1) - пачки картонные </t>
  </si>
  <si>
    <t xml:space="preserve">Кетамин, раствор для внутривенного и внутримышечного введения, 50 мг/мл, 2 мл - ампулы (5) - упаковки ячейковые контурные (1) - пачки картонные </t>
  </si>
  <si>
    <t xml:space="preserve">ЛП-006703 
05.08.2024 1132/20-24 </t>
  </si>
  <si>
    <t xml:space="preserve">Сибазон, раствор для внутривенного и внутримышечного введения, 5 мг/мл, 2 мл - ампулы (5) - пачки картонные </t>
  </si>
  <si>
    <t>см[3*];^мл</t>
  </si>
  <si>
    <t xml:space="preserve">Р N000298/01 
24.03.2025 331/20-25 </t>
  </si>
  <si>
    <t xml:space="preserve">Р N002572/01 
24.03.2025 339/20-25 </t>
  </si>
  <si>
    <t xml:space="preserve">Сибазон, раствор для внутривенного и внутримышечного введения -, 5 мг/мл, 2 мл - ампулы (10) - пачки картонные </t>
  </si>
  <si>
    <t xml:space="preserve">ЛП-№(006966)-(РГ-RU) 
09.01.2025 25-7-4311407-изм </t>
  </si>
  <si>
    <t>1.4. Сводная информация о минимальном значении НЦ единицы товара*****:</t>
  </si>
  <si>
    <t>Фентанил, раствор для внутривенного и внутримышечного введения, 50 мкг/мл, 2 мл - ампулы (10)  - пачки картонные</t>
  </si>
  <si>
    <t xml:space="preserve">Вл.Федеральное государственное унитарное предприятие "МОСКОВСКИЙ ЭНДОКРИННЫЙ ЗАВОД" (ФГУП "ЭНДОФАРМ"), Россия (7722059711); Перв.Уп.Втор.Уп.Пр.Федеральное государственное унитарное предприятие "МОСКОВСКИЙ ЭНДОКРИННЫЙ ЗАВОД" (ФГУП "ЭНДОФАРМ"), Россия (7722059711); Вып.к.Федеральное государственное унитарное предприятие "МОСКОВСКИЙ ЭНДОКРИННЫЙ ЗАВОД" (ФГУП "ЭНДОФАРМ"), Россия (7722059711); </t>
  </si>
  <si>
    <t>ЛП-№(006811)-(РГ-RU) 
27.02.2026 
25-7-4355837-изм</t>
  </si>
  <si>
    <t>Фентанил, раствор для внутривенного и внутримышечного введения, 50 мкг/мл, 2 мл - ампулы (5)  - упаковки ячейковые контурные (2) - пачки картонные</t>
  </si>
  <si>
    <t xml:space="preserve">Р N000266/01 17.02.2026 
174/25-26
</t>
  </si>
  <si>
    <t>Кетамин, раствор для внутривенного и внутримышечного введения, 50 мг/мл, 2 мл - ампулы (5)  - пачки картонные</t>
  </si>
  <si>
    <t>ЛП-№(010939)-(РГ-RU) 20.10.2025 
25-7-4341825-изм</t>
  </si>
  <si>
    <t xml:space="preserve">ЛП-№(010252)-(РГ-RU) 
30.06.2025 25-7-4329512-изм </t>
  </si>
  <si>
    <t>введено в ГО</t>
  </si>
  <si>
    <t xml:space="preserve">ЛП-№(006966)-(РГ-RU) 
26.05.2025 722/20-25 </t>
  </si>
  <si>
    <t>введено в ГО 28.11.2019 ОСГ 3 года. Нет на фарм рынке</t>
  </si>
  <si>
    <t>введено в ГО  11.01. 2019 ОСГ 3 года. Нет на фарм рынке</t>
  </si>
  <si>
    <t>Исполнитель______________________ Салоп Н.О.</t>
  </si>
  <si>
    <t xml:space="preserve">КП
Вх. КП №109 от 26.05.26
</t>
  </si>
  <si>
    <t>введено  в ГО</t>
  </si>
  <si>
    <t xml:space="preserve">Начальная максимальная цена контракта 177 874 руб. 08 коп. (сто семьдесят семь тысяч восемьсот семьдесят четыре рубля восемь копеек) </t>
  </si>
  <si>
    <t xml:space="preserve">*****Перерасчет НМЦК по итогам несостоявшейся закупки ЭМ - 181 в связи с отсутствием подачи предложений  </t>
  </si>
</sst>
</file>

<file path=xl/styles.xml><?xml version="1.0" encoding="utf-8"?>
<styleSheet xmlns="http://schemas.openxmlformats.org/spreadsheetml/2006/main">
  <numFmts count="8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#,##0.00000_ ;\-#,##0.00000\ "/>
    <numFmt numFmtId="170" formatCode="0.00000"/>
    <numFmt numFmtId="171" formatCode="0.0000"/>
  </numFmts>
  <fonts count="2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9" tint="0.79998168889431442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6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8" fontId="9" fillId="11" borderId="1" xfId="0" applyNumberFormat="1" applyFont="1" applyFill="1" applyBorder="1" applyAlignment="1">
      <alignment horizontal="center" vertical="center" wrapText="1"/>
    </xf>
    <xf numFmtId="170" fontId="9" fillId="9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1" fontId="9" fillId="7" borderId="1" xfId="0" applyNumberFormat="1" applyFont="1" applyFill="1" applyBorder="1" applyAlignment="1">
      <alignment horizontal="center" vertical="center" wrapText="1"/>
    </xf>
    <xf numFmtId="168" fontId="9" fillId="5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0" fontId="1" fillId="2" borderId="1" xfId="0" applyNumberFormat="1" applyFont="1" applyFill="1" applyBorder="1"/>
    <xf numFmtId="168" fontId="9" fillId="2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171" fontId="7" fillId="5" borderId="1" xfId="0" applyNumberFormat="1" applyFont="1" applyFill="1" applyBorder="1" applyAlignment="1">
      <alignment horizontal="center" vertical="center" wrapText="1"/>
    </xf>
    <xf numFmtId="171" fontId="5" fillId="6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165" fontId="9" fillId="1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/>
    <xf numFmtId="165" fontId="10" fillId="2" borderId="0" xfId="0" applyNumberFormat="1" applyFont="1" applyFill="1" applyBorder="1" applyAlignment="1">
      <alignment horizontal="center"/>
    </xf>
    <xf numFmtId="0" fontId="20" fillId="7" borderId="0" xfId="0" applyFont="1" applyFill="1"/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169" fontId="6" fillId="7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69" fontId="7" fillId="8" borderId="1" xfId="0" applyNumberFormat="1" applyFont="1" applyFill="1" applyBorder="1" applyAlignment="1">
      <alignment horizontal="center" vertical="center" wrapText="1"/>
    </xf>
    <xf numFmtId="169" fontId="7" fillId="7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0" fillId="0" borderId="6" xfId="0" applyBorder="1"/>
    <xf numFmtId="0" fontId="0" fillId="0" borderId="7" xfId="0" applyBorder="1"/>
    <xf numFmtId="0" fontId="5" fillId="7" borderId="5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9" fontId="9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wrapText="1"/>
    </xf>
    <xf numFmtId="0" fontId="0" fillId="0" borderId="10" xfId="0" applyBorder="1" applyAlignment="1"/>
    <xf numFmtId="168" fontId="5" fillId="9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0" fillId="0" borderId="0" xfId="0" applyAlignment="1"/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68" fontId="9" fillId="0" borderId="7" xfId="0" applyNumberFormat="1" applyFont="1" applyBorder="1" applyAlignment="1">
      <alignment horizontal="center" vertical="center" wrapText="1"/>
    </xf>
    <xf numFmtId="169" fontId="9" fillId="0" borderId="2" xfId="0" applyNumberFormat="1" applyFont="1" applyBorder="1" applyAlignment="1">
      <alignment horizontal="center" vertical="center" wrapText="1"/>
    </xf>
    <xf numFmtId="169" fontId="9" fillId="0" borderId="7" xfId="0" applyNumberFormat="1" applyFont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5" fillId="7" borderId="4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5" fillId="7" borderId="0" xfId="0" applyFont="1" applyFill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165" fontId="9" fillId="5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171" fontId="9" fillId="4" borderId="1" xfId="0" applyNumberFormat="1" applyFont="1" applyFill="1" applyBorder="1" applyAlignment="1">
      <alignment horizontal="center" vertical="center"/>
    </xf>
    <xf numFmtId="171" fontId="9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6"/>
  <sheetViews>
    <sheetView tabSelected="1" topLeftCell="A40" zoomScale="90" zoomScaleNormal="90" workbookViewId="0">
      <selection activeCell="P46" sqref="P46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8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6" ht="39.75" customHeight="1">
      <c r="A1" s="102" t="s">
        <v>36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6" ht="349.5" customHeight="1">
      <c r="A2" s="103" t="s">
        <v>58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</row>
    <row r="3" spans="1:16" ht="55.5" customHeight="1">
      <c r="A3" s="2" t="s">
        <v>0</v>
      </c>
      <c r="B3" s="82" t="s">
        <v>1</v>
      </c>
      <c r="C3" s="82"/>
      <c r="D3" s="82" t="s">
        <v>2</v>
      </c>
      <c r="E3" s="82"/>
      <c r="F3" s="82"/>
      <c r="G3" s="82"/>
      <c r="H3" s="82"/>
      <c r="I3" s="82" t="s">
        <v>3</v>
      </c>
      <c r="J3" s="82"/>
      <c r="K3" s="82" t="s">
        <v>4</v>
      </c>
      <c r="L3" s="82"/>
      <c r="M3" s="82" t="s">
        <v>5</v>
      </c>
      <c r="N3" s="82"/>
      <c r="O3" s="20" t="s">
        <v>6</v>
      </c>
    </row>
    <row r="4" spans="1:16" ht="151.5" customHeight="1">
      <c r="A4" s="65">
        <v>1</v>
      </c>
      <c r="B4" s="70" t="s">
        <v>78</v>
      </c>
      <c r="C4" s="71"/>
      <c r="D4" s="70" t="s">
        <v>77</v>
      </c>
      <c r="E4" s="72"/>
      <c r="F4" s="72"/>
      <c r="G4" s="72"/>
      <c r="H4" s="71"/>
      <c r="I4" s="70" t="s">
        <v>79</v>
      </c>
      <c r="J4" s="71"/>
      <c r="K4" s="62">
        <v>192.3</v>
      </c>
      <c r="L4" s="63"/>
      <c r="M4" s="64">
        <f>K4/O4</f>
        <v>9.6150000000000002</v>
      </c>
      <c r="N4" s="64"/>
      <c r="O4" s="22">
        <v>20</v>
      </c>
    </row>
    <row r="5" spans="1:16" ht="75" customHeight="1">
      <c r="A5" s="68"/>
      <c r="B5" s="73" t="s">
        <v>42</v>
      </c>
      <c r="C5" s="74"/>
      <c r="D5" s="73" t="s">
        <v>80</v>
      </c>
      <c r="E5" s="75"/>
      <c r="F5" s="75"/>
      <c r="G5" s="75"/>
      <c r="H5" s="74"/>
      <c r="I5" s="73" t="s">
        <v>81</v>
      </c>
      <c r="J5" s="74"/>
      <c r="K5" s="83">
        <v>192.3</v>
      </c>
      <c r="L5" s="84"/>
      <c r="M5" s="81">
        <f>K5/O5</f>
        <v>9.6150000000000002</v>
      </c>
      <c r="N5" s="81"/>
      <c r="O5" s="46">
        <v>20</v>
      </c>
    </row>
    <row r="6" spans="1:16" ht="81" customHeight="1">
      <c r="A6" s="68"/>
      <c r="B6" s="70" t="s">
        <v>59</v>
      </c>
      <c r="C6" s="71"/>
      <c r="D6" s="70" t="s">
        <v>60</v>
      </c>
      <c r="E6" s="72"/>
      <c r="F6" s="72"/>
      <c r="G6" s="72"/>
      <c r="H6" s="71"/>
      <c r="I6" s="70" t="s">
        <v>61</v>
      </c>
      <c r="J6" s="71"/>
      <c r="K6" s="62">
        <v>76.2</v>
      </c>
      <c r="L6" s="63"/>
      <c r="M6" s="64">
        <f>K6/O6</f>
        <v>7.62</v>
      </c>
      <c r="N6" s="64"/>
      <c r="O6" s="22">
        <v>10</v>
      </c>
      <c r="P6" s="54" t="s">
        <v>62</v>
      </c>
    </row>
    <row r="7" spans="1:16" ht="27.75" customHeight="1">
      <c r="A7" s="69"/>
      <c r="B7" s="85"/>
      <c r="C7" s="86"/>
      <c r="D7" s="86"/>
      <c r="E7" s="86"/>
      <c r="F7" s="86"/>
      <c r="G7" s="86"/>
      <c r="H7" s="86"/>
      <c r="I7" s="86"/>
      <c r="J7" s="87"/>
      <c r="K7" s="104"/>
      <c r="L7" s="104"/>
      <c r="M7" s="80">
        <f>M5</f>
        <v>9.6150000000000002</v>
      </c>
      <c r="N7" s="80"/>
      <c r="O7" s="22"/>
    </row>
    <row r="8" spans="1:16" ht="153" customHeight="1">
      <c r="A8" s="65">
        <v>2</v>
      </c>
      <c r="B8" s="70" t="s">
        <v>78</v>
      </c>
      <c r="C8" s="71"/>
      <c r="D8" s="70" t="s">
        <v>82</v>
      </c>
      <c r="E8" s="72"/>
      <c r="F8" s="72"/>
      <c r="G8" s="72"/>
      <c r="H8" s="71"/>
      <c r="I8" s="70" t="s">
        <v>83</v>
      </c>
      <c r="J8" s="71"/>
      <c r="K8" s="62">
        <v>169.4</v>
      </c>
      <c r="L8" s="63"/>
      <c r="M8" s="64">
        <f>K8/O8</f>
        <v>16.940000000000001</v>
      </c>
      <c r="N8" s="64"/>
      <c r="O8" s="22">
        <v>10</v>
      </c>
    </row>
    <row r="9" spans="1:16" ht="72.75" customHeight="1">
      <c r="A9" s="66"/>
      <c r="B9" s="73" t="s">
        <v>42</v>
      </c>
      <c r="C9" s="74"/>
      <c r="D9" s="73" t="s">
        <v>68</v>
      </c>
      <c r="E9" s="75"/>
      <c r="F9" s="75"/>
      <c r="G9" s="75"/>
      <c r="H9" s="74"/>
      <c r="I9" s="73" t="s">
        <v>72</v>
      </c>
      <c r="J9" s="74"/>
      <c r="K9" s="83">
        <v>169.4</v>
      </c>
      <c r="L9" s="84"/>
      <c r="M9" s="81">
        <f>K9/O9</f>
        <v>16.940000000000001</v>
      </c>
      <c r="N9" s="81"/>
      <c r="O9" s="46">
        <v>10</v>
      </c>
      <c r="P9" s="59" t="s">
        <v>91</v>
      </c>
    </row>
    <row r="10" spans="1:16" ht="23.25" customHeight="1">
      <c r="A10" s="67"/>
      <c r="B10" s="85"/>
      <c r="C10" s="86"/>
      <c r="D10" s="86"/>
      <c r="E10" s="86"/>
      <c r="F10" s="86"/>
      <c r="G10" s="86"/>
      <c r="H10" s="86"/>
      <c r="I10" s="86"/>
      <c r="J10" s="87"/>
      <c r="K10" s="104"/>
      <c r="L10" s="104"/>
      <c r="M10" s="80">
        <f>M9</f>
        <v>16.940000000000001</v>
      </c>
      <c r="N10" s="80"/>
      <c r="O10" s="22"/>
      <c r="P10" s="47"/>
    </row>
    <row r="11" spans="1:16" ht="76.5" customHeight="1">
      <c r="A11" s="65">
        <v>3</v>
      </c>
      <c r="B11" s="73" t="s">
        <v>42</v>
      </c>
      <c r="C11" s="74"/>
      <c r="D11" s="73" t="s">
        <v>70</v>
      </c>
      <c r="E11" s="75"/>
      <c r="F11" s="75"/>
      <c r="G11" s="75"/>
      <c r="H11" s="74"/>
      <c r="I11" s="73" t="s">
        <v>84</v>
      </c>
      <c r="J11" s="74"/>
      <c r="K11" s="83">
        <v>54.3</v>
      </c>
      <c r="L11" s="84"/>
      <c r="M11" s="81">
        <f>K11/O11</f>
        <v>5.43</v>
      </c>
      <c r="N11" s="81"/>
      <c r="O11" s="46">
        <v>10</v>
      </c>
      <c r="P11" s="54" t="s">
        <v>85</v>
      </c>
    </row>
    <row r="12" spans="1:16" ht="62.25" customHeight="1">
      <c r="A12" s="68"/>
      <c r="B12" s="70" t="s">
        <v>51</v>
      </c>
      <c r="C12" s="71"/>
      <c r="D12" s="70" t="s">
        <v>52</v>
      </c>
      <c r="E12" s="72"/>
      <c r="F12" s="72"/>
      <c r="G12" s="72"/>
      <c r="H12" s="71"/>
      <c r="I12" s="70" t="s">
        <v>86</v>
      </c>
      <c r="J12" s="71"/>
      <c r="K12" s="62">
        <v>63.22</v>
      </c>
      <c r="L12" s="63"/>
      <c r="M12" s="64">
        <f>K12/O12</f>
        <v>6.3220000000000001</v>
      </c>
      <c r="N12" s="64"/>
      <c r="O12" s="22">
        <v>10</v>
      </c>
      <c r="P12" s="54"/>
    </row>
    <row r="13" spans="1:16" ht="70.5" customHeight="1">
      <c r="A13" s="68"/>
      <c r="B13" s="70" t="s">
        <v>42</v>
      </c>
      <c r="C13" s="71"/>
      <c r="D13" s="70" t="s">
        <v>67</v>
      </c>
      <c r="E13" s="72"/>
      <c r="F13" s="72"/>
      <c r="G13" s="72"/>
      <c r="H13" s="71"/>
      <c r="I13" s="70" t="s">
        <v>73</v>
      </c>
      <c r="J13" s="71"/>
      <c r="K13" s="62">
        <v>54.3</v>
      </c>
      <c r="L13" s="63"/>
      <c r="M13" s="64">
        <f>K13/O13</f>
        <v>5.43</v>
      </c>
      <c r="N13" s="64"/>
      <c r="O13" s="22">
        <v>10</v>
      </c>
      <c r="P13" s="54" t="s">
        <v>87</v>
      </c>
    </row>
    <row r="14" spans="1:16" ht="46.5" customHeight="1">
      <c r="A14" s="68"/>
      <c r="B14" s="70" t="s">
        <v>51</v>
      </c>
      <c r="C14" s="71"/>
      <c r="D14" s="70" t="s">
        <v>74</v>
      </c>
      <c r="E14" s="72"/>
      <c r="F14" s="72"/>
      <c r="G14" s="72"/>
      <c r="H14" s="71"/>
      <c r="I14" s="70" t="s">
        <v>75</v>
      </c>
      <c r="J14" s="71"/>
      <c r="K14" s="62">
        <v>109.54</v>
      </c>
      <c r="L14" s="63"/>
      <c r="M14" s="64">
        <f>K14/O14</f>
        <v>5.4770000000000003</v>
      </c>
      <c r="N14" s="64"/>
      <c r="O14" s="22">
        <v>20</v>
      </c>
      <c r="P14" s="54"/>
    </row>
    <row r="15" spans="1:16" ht="46.5" customHeight="1">
      <c r="A15" s="68"/>
      <c r="B15" s="70" t="s">
        <v>49</v>
      </c>
      <c r="C15" s="71"/>
      <c r="D15" s="70" t="s">
        <v>70</v>
      </c>
      <c r="E15" s="72"/>
      <c r="F15" s="72"/>
      <c r="G15" s="72"/>
      <c r="H15" s="71"/>
      <c r="I15" s="70" t="s">
        <v>50</v>
      </c>
      <c r="J15" s="71"/>
      <c r="K15" s="62">
        <v>49.09</v>
      </c>
      <c r="L15" s="63"/>
      <c r="M15" s="64">
        <f>K15/O15</f>
        <v>4.9090000000000007</v>
      </c>
      <c r="N15" s="64"/>
      <c r="O15" s="22">
        <v>10</v>
      </c>
      <c r="P15" s="54" t="s">
        <v>88</v>
      </c>
    </row>
    <row r="16" spans="1:16" ht="46.5" customHeight="1">
      <c r="A16" s="68"/>
      <c r="B16" s="70" t="s">
        <v>51</v>
      </c>
      <c r="C16" s="71"/>
      <c r="D16" s="70" t="s">
        <v>52</v>
      </c>
      <c r="E16" s="72"/>
      <c r="F16" s="72"/>
      <c r="G16" s="72"/>
      <c r="H16" s="71"/>
      <c r="I16" s="70" t="s">
        <v>69</v>
      </c>
      <c r="J16" s="71"/>
      <c r="K16" s="62">
        <v>61.77</v>
      </c>
      <c r="L16" s="63"/>
      <c r="M16" s="64">
        <f t="shared" ref="M16:M17" si="0">K16/O16</f>
        <v>6.1770000000000005</v>
      </c>
      <c r="N16" s="64"/>
      <c r="O16" s="22">
        <v>10</v>
      </c>
      <c r="P16" s="58"/>
    </row>
    <row r="17" spans="1:1024" ht="54" customHeight="1">
      <c r="A17" s="68"/>
      <c r="B17" s="70" t="s">
        <v>53</v>
      </c>
      <c r="C17" s="71"/>
      <c r="D17" s="70" t="s">
        <v>54</v>
      </c>
      <c r="E17" s="72"/>
      <c r="F17" s="72"/>
      <c r="G17" s="72"/>
      <c r="H17" s="71"/>
      <c r="I17" s="70" t="s">
        <v>55</v>
      </c>
      <c r="J17" s="71"/>
      <c r="K17" s="62">
        <v>132.4</v>
      </c>
      <c r="L17" s="63"/>
      <c r="M17" s="64">
        <f t="shared" si="0"/>
        <v>6.62</v>
      </c>
      <c r="N17" s="64"/>
      <c r="O17" s="22">
        <v>20</v>
      </c>
      <c r="P17" s="58"/>
      <c r="T17" s="54"/>
    </row>
    <row r="18" spans="1:1024" ht="23.25" customHeight="1">
      <c r="A18" s="69"/>
      <c r="B18" s="85"/>
      <c r="C18" s="86"/>
      <c r="D18" s="86"/>
      <c r="E18" s="86"/>
      <c r="F18" s="86"/>
      <c r="G18" s="86"/>
      <c r="H18" s="86"/>
      <c r="I18" s="86"/>
      <c r="J18" s="87"/>
      <c r="K18" s="104"/>
      <c r="L18" s="104"/>
      <c r="M18" s="80">
        <f>M13</f>
        <v>5.43</v>
      </c>
      <c r="N18" s="80"/>
      <c r="O18" s="22"/>
    </row>
    <row r="19" spans="1:1024" ht="38.25" customHeight="1">
      <c r="A19" s="105" t="s">
        <v>37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</row>
    <row r="20" spans="1:1024" ht="30.75" customHeight="1">
      <c r="A20" s="120" t="s">
        <v>0</v>
      </c>
      <c r="B20" s="120" t="s">
        <v>7</v>
      </c>
      <c r="C20" s="120" t="s">
        <v>8</v>
      </c>
      <c r="D20" s="120" t="s">
        <v>9</v>
      </c>
      <c r="E20" s="120" t="s">
        <v>6</v>
      </c>
      <c r="F20" s="120" t="s">
        <v>10</v>
      </c>
      <c r="G20" s="89" t="s">
        <v>90</v>
      </c>
      <c r="H20" s="90"/>
      <c r="I20" s="89" t="s">
        <v>41</v>
      </c>
      <c r="J20" s="90"/>
      <c r="K20" s="89" t="s">
        <v>41</v>
      </c>
      <c r="L20" s="90"/>
      <c r="M20" s="88" t="s">
        <v>11</v>
      </c>
      <c r="N20" s="88"/>
      <c r="O20" s="110" t="s">
        <v>12</v>
      </c>
      <c r="P20" s="110" t="s">
        <v>30</v>
      </c>
      <c r="Q20" s="110" t="s">
        <v>32</v>
      </c>
      <c r="R20" s="110" t="s">
        <v>33</v>
      </c>
      <c r="AMG20"/>
      <c r="AMH20"/>
      <c r="AMI20"/>
      <c r="AMJ20"/>
    </row>
    <row r="21" spans="1:1024" ht="103.5" customHeight="1">
      <c r="A21" s="120"/>
      <c r="B21" s="120"/>
      <c r="C21" s="120"/>
      <c r="D21" s="120"/>
      <c r="E21" s="120"/>
      <c r="F21" s="120"/>
      <c r="G21" s="35" t="s">
        <v>13</v>
      </c>
      <c r="H21" s="32" t="s">
        <v>14</v>
      </c>
      <c r="I21" s="32" t="s">
        <v>13</v>
      </c>
      <c r="J21" s="32" t="s">
        <v>14</v>
      </c>
      <c r="K21" s="32" t="s">
        <v>13</v>
      </c>
      <c r="L21" s="32" t="s">
        <v>14</v>
      </c>
      <c r="M21" s="88"/>
      <c r="N21" s="88"/>
      <c r="O21" s="111"/>
      <c r="P21" s="111" t="s">
        <v>30</v>
      </c>
      <c r="Q21" s="111"/>
      <c r="R21" s="111"/>
      <c r="AME21"/>
      <c r="AMF21"/>
      <c r="AMG21"/>
      <c r="AMH21"/>
      <c r="AMI21"/>
      <c r="AMJ21"/>
    </row>
    <row r="22" spans="1:1024" ht="74.25" customHeight="1">
      <c r="A22" s="30">
        <v>1</v>
      </c>
      <c r="B22" s="36" t="s">
        <v>45</v>
      </c>
      <c r="C22" s="15" t="s">
        <v>47</v>
      </c>
      <c r="D22" s="15" t="s">
        <v>71</v>
      </c>
      <c r="E22" s="15">
        <v>20</v>
      </c>
      <c r="F22" s="15">
        <v>500</v>
      </c>
      <c r="G22" s="44">
        <v>192.3</v>
      </c>
      <c r="H22" s="40">
        <f t="shared" ref="H22:H24" si="1">G22/E22</f>
        <v>9.6150000000000002</v>
      </c>
      <c r="I22" s="16" t="s">
        <v>41</v>
      </c>
      <c r="J22" s="24" t="e">
        <f t="shared" ref="J22:J24" si="2">I22/E22</f>
        <v>#VALUE!</v>
      </c>
      <c r="K22" s="16" t="s">
        <v>41</v>
      </c>
      <c r="L22" s="19" t="e">
        <f t="shared" ref="L22:L24" si="3">K22/E22</f>
        <v>#VALUE!</v>
      </c>
      <c r="M22" s="107">
        <f t="shared" ref="M22:M23" si="4">H22</f>
        <v>9.6150000000000002</v>
      </c>
      <c r="N22" s="107"/>
      <c r="O22" s="3" t="s">
        <v>56</v>
      </c>
      <c r="P22" s="37" t="s">
        <v>31</v>
      </c>
      <c r="Q22" s="37">
        <v>49</v>
      </c>
      <c r="R22" s="38">
        <f t="shared" ref="R22:R24" si="5">E22*F22</f>
        <v>10000</v>
      </c>
      <c r="AME22"/>
      <c r="AMF22"/>
      <c r="AMG22"/>
      <c r="AMH22"/>
      <c r="AMI22"/>
      <c r="AMJ22"/>
    </row>
    <row r="23" spans="1:1024" ht="76.5" customHeight="1">
      <c r="A23" s="30">
        <v>2</v>
      </c>
      <c r="B23" s="36" t="s">
        <v>64</v>
      </c>
      <c r="C23" s="15" t="s">
        <v>65</v>
      </c>
      <c r="D23" s="15" t="s">
        <v>71</v>
      </c>
      <c r="E23" s="15">
        <v>10</v>
      </c>
      <c r="F23" s="15">
        <v>6</v>
      </c>
      <c r="G23" s="44">
        <v>174</v>
      </c>
      <c r="H23" s="40">
        <f t="shared" si="1"/>
        <v>17.399999999999999</v>
      </c>
      <c r="I23" s="16" t="s">
        <v>41</v>
      </c>
      <c r="J23" s="24" t="e">
        <f t="shared" si="2"/>
        <v>#VALUE!</v>
      </c>
      <c r="K23" s="16" t="s">
        <v>41</v>
      </c>
      <c r="L23" s="19" t="e">
        <f t="shared" si="3"/>
        <v>#VALUE!</v>
      </c>
      <c r="M23" s="107">
        <f t="shared" si="4"/>
        <v>17.399999999999999</v>
      </c>
      <c r="N23" s="107"/>
      <c r="O23" s="3" t="s">
        <v>66</v>
      </c>
      <c r="P23" s="37" t="s">
        <v>31</v>
      </c>
      <c r="Q23" s="37">
        <v>49</v>
      </c>
      <c r="R23" s="38">
        <f t="shared" si="5"/>
        <v>60</v>
      </c>
      <c r="AME23"/>
      <c r="AMF23"/>
      <c r="AMG23"/>
      <c r="AMH23"/>
      <c r="AMI23"/>
      <c r="AMJ23"/>
    </row>
    <row r="24" spans="1:1024" ht="57.75" customHeight="1">
      <c r="A24" s="30">
        <v>3</v>
      </c>
      <c r="B24" s="36" t="s">
        <v>46</v>
      </c>
      <c r="C24" s="15" t="s">
        <v>48</v>
      </c>
      <c r="D24" s="15" t="s">
        <v>71</v>
      </c>
      <c r="E24" s="15">
        <v>10</v>
      </c>
      <c r="F24" s="15">
        <v>200</v>
      </c>
      <c r="G24" s="44">
        <v>56.3</v>
      </c>
      <c r="H24" s="40">
        <f t="shared" si="1"/>
        <v>5.63</v>
      </c>
      <c r="I24" s="16" t="s">
        <v>41</v>
      </c>
      <c r="J24" s="24" t="e">
        <f t="shared" si="2"/>
        <v>#VALUE!</v>
      </c>
      <c r="K24" s="16" t="s">
        <v>41</v>
      </c>
      <c r="L24" s="19" t="e">
        <f t="shared" si="3"/>
        <v>#VALUE!</v>
      </c>
      <c r="M24" s="107">
        <f t="shared" ref="M24" si="6">H24</f>
        <v>5.63</v>
      </c>
      <c r="N24" s="107"/>
      <c r="O24" s="3" t="s">
        <v>57</v>
      </c>
      <c r="P24" s="37" t="s">
        <v>31</v>
      </c>
      <c r="Q24" s="37">
        <v>50</v>
      </c>
      <c r="R24" s="38">
        <f t="shared" si="5"/>
        <v>2000</v>
      </c>
      <c r="AME24"/>
      <c r="AMF24"/>
      <c r="AMG24"/>
      <c r="AMH24"/>
      <c r="AMI24"/>
      <c r="AMJ24"/>
    </row>
    <row r="25" spans="1:1024" ht="22.5" customHeight="1">
      <c r="A25" s="118" t="s">
        <v>39</v>
      </c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27"/>
      <c r="Q25" s="27"/>
      <c r="R25" s="28"/>
      <c r="AME25"/>
      <c r="AMF25"/>
      <c r="AMG25"/>
      <c r="AMH25"/>
      <c r="AMI25"/>
      <c r="AMJ25"/>
    </row>
    <row r="26" spans="1:1024" ht="132.75" customHeight="1">
      <c r="A26" s="108" t="s">
        <v>38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</row>
    <row r="27" spans="1:1024" ht="64.5" customHeight="1">
      <c r="A27" s="2" t="s">
        <v>0</v>
      </c>
      <c r="B27" s="4" t="s">
        <v>7</v>
      </c>
      <c r="C27" s="4" t="s">
        <v>8</v>
      </c>
      <c r="D27" s="82" t="s">
        <v>15</v>
      </c>
      <c r="E27" s="82"/>
      <c r="F27" s="82"/>
      <c r="G27" s="82"/>
      <c r="H27" s="2" t="s">
        <v>9</v>
      </c>
      <c r="I27" s="14" t="s">
        <v>34</v>
      </c>
      <c r="J27" s="82" t="s">
        <v>35</v>
      </c>
      <c r="K27" s="82"/>
      <c r="L27" s="2" t="s">
        <v>16</v>
      </c>
      <c r="M27" s="82" t="s">
        <v>17</v>
      </c>
      <c r="N27" s="82"/>
      <c r="AMI27"/>
      <c r="AMJ27"/>
    </row>
    <row r="28" spans="1:1024" ht="39.75" customHeight="1">
      <c r="A28" s="76">
        <v>1</v>
      </c>
      <c r="B28" s="65" t="str">
        <f>B22</f>
        <v>ФЕНТАНИЛ</v>
      </c>
      <c r="C28" s="77" t="str">
        <f>C22</f>
        <v xml:space="preserve"> РАСТВОР ДЛЯ ВНУТРИВЕННОГО И ВНУТРИМЫШЕЧНОГО ВВЕДЕНИЯ ; дозировка: 0.05 мг/мл, 2 мл*</v>
      </c>
      <c r="D28" s="112"/>
      <c r="E28" s="113"/>
      <c r="F28" s="113"/>
      <c r="G28" s="114"/>
      <c r="H28" s="99" t="str">
        <f>D22</f>
        <v>см[3*];^мл</v>
      </c>
      <c r="I28" s="33">
        <f>D28*E22</f>
        <v>0</v>
      </c>
      <c r="J28" s="101"/>
      <c r="K28" s="115"/>
      <c r="L28" s="17"/>
      <c r="M28" s="116">
        <v>0</v>
      </c>
      <c r="N28" s="117"/>
      <c r="AMI28"/>
      <c r="AMJ28"/>
    </row>
    <row r="29" spans="1:1024" ht="38.25" customHeight="1">
      <c r="A29" s="76"/>
      <c r="B29" s="67"/>
      <c r="C29" s="78"/>
      <c r="D29" s="79"/>
      <c r="E29" s="79"/>
      <c r="F29" s="79"/>
      <c r="G29" s="79"/>
      <c r="H29" s="100"/>
      <c r="I29" s="21">
        <f>SUM(I28:I28)</f>
        <v>0</v>
      </c>
      <c r="J29" s="96"/>
      <c r="K29" s="97"/>
      <c r="L29" s="98"/>
      <c r="M29" s="80">
        <v>0</v>
      </c>
      <c r="N29" s="80"/>
      <c r="AMI29"/>
      <c r="AMJ29"/>
    </row>
    <row r="30" spans="1:1024" ht="39" customHeight="1">
      <c r="A30" s="76">
        <v>2</v>
      </c>
      <c r="B30" s="65" t="str">
        <f>B23</f>
        <v>КЕТАМИН</v>
      </c>
      <c r="C30" s="77" t="str">
        <f>C23</f>
        <v>РАСТВОР ДЛЯ ВНУТРИВЕННОГО И ВНУТРИМЫШЕЧНОГО ВВЕДЕНИЯ ; дозировка: 50 мг/мл, 2 мл*</v>
      </c>
      <c r="D30" s="79"/>
      <c r="E30" s="79"/>
      <c r="F30" s="79"/>
      <c r="G30" s="79"/>
      <c r="H30" s="99" t="str">
        <f>D23</f>
        <v>см[3*];^мл</v>
      </c>
      <c r="I30" s="41">
        <f>D30*10</f>
        <v>0</v>
      </c>
      <c r="J30" s="101"/>
      <c r="K30" s="101"/>
      <c r="L30" s="17"/>
      <c r="M30" s="94">
        <f>J30/10</f>
        <v>0</v>
      </c>
      <c r="N30" s="94"/>
      <c r="AMI30"/>
      <c r="AMJ30"/>
    </row>
    <row r="31" spans="1:1024" ht="42" customHeight="1">
      <c r="A31" s="76"/>
      <c r="B31" s="67"/>
      <c r="C31" s="78"/>
      <c r="D31" s="79"/>
      <c r="E31" s="79"/>
      <c r="F31" s="79"/>
      <c r="G31" s="79"/>
      <c r="H31" s="100"/>
      <c r="I31" s="21">
        <f>SUM(I30:I30)</f>
        <v>0</v>
      </c>
      <c r="J31" s="96"/>
      <c r="K31" s="97"/>
      <c r="L31" s="98"/>
      <c r="M31" s="80">
        <v>0</v>
      </c>
      <c r="N31" s="80"/>
      <c r="AMI31"/>
      <c r="AMJ31"/>
    </row>
    <row r="32" spans="1:1024" ht="23.25" customHeight="1">
      <c r="A32" s="76">
        <v>3</v>
      </c>
      <c r="B32" s="65" t="str">
        <f>B24</f>
        <v>ДИАЗЕПАМ</v>
      </c>
      <c r="C32" s="77" t="str">
        <f>C24</f>
        <v>РАСТВОР ДЛЯ ИНЪЕКЦИЙ ; дозировка: 5 мг/мл, 2 мл*</v>
      </c>
      <c r="D32" s="79"/>
      <c r="E32" s="79"/>
      <c r="F32" s="79"/>
      <c r="G32" s="79"/>
      <c r="H32" s="99" t="str">
        <f>D24</f>
        <v>см[3*];^мл</v>
      </c>
      <c r="I32" s="55">
        <f>D32*E23</f>
        <v>0</v>
      </c>
      <c r="J32" s="101"/>
      <c r="K32" s="101"/>
      <c r="L32" s="17"/>
      <c r="M32" s="94">
        <f>J32/E23</f>
        <v>0</v>
      </c>
      <c r="N32" s="94"/>
      <c r="AMI32"/>
      <c r="AMJ32"/>
    </row>
    <row r="33" spans="1:1024" ht="35.25" customHeight="1">
      <c r="A33" s="76"/>
      <c r="B33" s="67"/>
      <c r="C33" s="78"/>
      <c r="D33" s="79"/>
      <c r="E33" s="79"/>
      <c r="F33" s="79"/>
      <c r="G33" s="79"/>
      <c r="H33" s="100"/>
      <c r="I33" s="21">
        <f>SUM(I32:I32)</f>
        <v>0</v>
      </c>
      <c r="J33" s="96"/>
      <c r="K33" s="97"/>
      <c r="L33" s="98"/>
      <c r="M33" s="80">
        <v>0</v>
      </c>
      <c r="N33" s="80"/>
      <c r="AMI33"/>
      <c r="AMJ33"/>
    </row>
    <row r="34" spans="1:1024" ht="14.25" customHeight="1"/>
    <row r="35" spans="1:1024">
      <c r="A35" s="31" t="s">
        <v>76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</row>
    <row r="36" spans="1:1024" ht="149.25" customHeight="1">
      <c r="A36" s="5" t="s">
        <v>0</v>
      </c>
      <c r="B36" s="5" t="s">
        <v>7</v>
      </c>
      <c r="C36" s="5" t="str">
        <f>C20</f>
        <v>Дозировка, лекарственная форма</v>
      </c>
      <c r="D36" s="91" t="s">
        <v>9</v>
      </c>
      <c r="E36" s="92"/>
      <c r="F36" s="92"/>
      <c r="G36" s="93"/>
      <c r="H36" s="95" t="s">
        <v>19</v>
      </c>
      <c r="I36" s="95"/>
      <c r="J36" s="95" t="s">
        <v>20</v>
      </c>
      <c r="K36" s="95"/>
      <c r="L36" s="5" t="s">
        <v>21</v>
      </c>
      <c r="M36" s="53" t="s">
        <v>63</v>
      </c>
      <c r="N36" s="5" t="s">
        <v>22</v>
      </c>
    </row>
    <row r="37" spans="1:1024" ht="72.75" customHeight="1">
      <c r="A37" s="29">
        <f>A22</f>
        <v>1</v>
      </c>
      <c r="B37" s="18" t="str">
        <f>B22</f>
        <v>ФЕНТАНИЛ</v>
      </c>
      <c r="C37" s="6" t="str">
        <f>C22</f>
        <v xml:space="preserve"> РАСТВОР ДЛЯ ВНУТРИВЕННОГО И ВНУТРИМЫШЕЧНОГО ВВЕДЕНИЯ ; дозировка: 0.05 мг/мл, 2 мл*</v>
      </c>
      <c r="D37" s="132" t="str">
        <f>D22</f>
        <v>см[3*];^мл</v>
      </c>
      <c r="E37" s="133"/>
      <c r="F37" s="134"/>
      <c r="G37" s="98"/>
      <c r="H37" s="128">
        <f>M7</f>
        <v>9.6150000000000002</v>
      </c>
      <c r="I37" s="128"/>
      <c r="J37" s="129">
        <f>M29</f>
        <v>0</v>
      </c>
      <c r="K37" s="129"/>
      <c r="L37" s="52">
        <f>H22</f>
        <v>9.6150000000000002</v>
      </c>
      <c r="M37" s="48"/>
      <c r="N37" s="51">
        <f>L37</f>
        <v>9.6150000000000002</v>
      </c>
      <c r="O37" s="23"/>
    </row>
    <row r="38" spans="1:1024" ht="72.75" customHeight="1">
      <c r="A38" s="29">
        <f t="shared" ref="A38" si="7">A23</f>
        <v>2</v>
      </c>
      <c r="B38" s="43" t="str">
        <f t="shared" ref="B38:D38" si="8">B23</f>
        <v>КЕТАМИН</v>
      </c>
      <c r="C38" s="6" t="str">
        <f t="shared" si="8"/>
        <v>РАСТВОР ДЛЯ ВНУТРИВЕННОГО И ВНУТРИМЫШЕЧНОГО ВВЕДЕНИЯ ; дозировка: 50 мг/мл, 2 мл*</v>
      </c>
      <c r="D38" s="132" t="str">
        <f t="shared" si="8"/>
        <v>см[3*];^мл</v>
      </c>
      <c r="E38" s="133"/>
      <c r="F38" s="134"/>
      <c r="G38" s="98"/>
      <c r="H38" s="128">
        <f>M10</f>
        <v>16.940000000000001</v>
      </c>
      <c r="I38" s="128"/>
      <c r="J38" s="129">
        <f>M31</f>
        <v>0</v>
      </c>
      <c r="K38" s="129"/>
      <c r="L38" s="52">
        <f>H23</f>
        <v>17.399999999999999</v>
      </c>
      <c r="M38" s="48"/>
      <c r="N38" s="51">
        <f>L38</f>
        <v>17.399999999999999</v>
      </c>
      <c r="O38" s="23"/>
    </row>
    <row r="39" spans="1:1024" ht="49.5" customHeight="1">
      <c r="A39" s="29">
        <f t="shared" ref="A39" si="9">A24</f>
        <v>3</v>
      </c>
      <c r="B39" s="43" t="str">
        <f>B24</f>
        <v>ДИАЗЕПАМ</v>
      </c>
      <c r="C39" s="6" t="str">
        <f>C24</f>
        <v>РАСТВОР ДЛЯ ИНЪЕКЦИЙ ; дозировка: 5 мг/мл, 2 мл*</v>
      </c>
      <c r="D39" s="132" t="str">
        <f>D24</f>
        <v>см[3*];^мл</v>
      </c>
      <c r="E39" s="133"/>
      <c r="F39" s="134"/>
      <c r="G39" s="98"/>
      <c r="H39" s="128">
        <f>M18</f>
        <v>5.43</v>
      </c>
      <c r="I39" s="128"/>
      <c r="J39" s="129">
        <f>M33</f>
        <v>0</v>
      </c>
      <c r="K39" s="129"/>
      <c r="L39" s="52">
        <f>H24</f>
        <v>5.63</v>
      </c>
      <c r="M39" s="48"/>
      <c r="N39" s="51">
        <f>L39</f>
        <v>5.63</v>
      </c>
      <c r="O39" s="23"/>
    </row>
    <row r="41" spans="1:1024" ht="45" customHeight="1">
      <c r="A41" s="130" t="s">
        <v>40</v>
      </c>
      <c r="B41" s="130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</row>
    <row r="42" spans="1:1024">
      <c r="A42" s="7"/>
      <c r="B42" s="8" t="s">
        <v>23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024">
      <c r="A43" s="7"/>
      <c r="B43" s="9" t="s">
        <v>24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1:1024" ht="128.25" customHeight="1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</row>
    <row r="45" spans="1:1024" ht="113.25" customHeight="1">
      <c r="A45" s="5" t="s">
        <v>0</v>
      </c>
      <c r="B45" s="5" t="s">
        <v>7</v>
      </c>
      <c r="C45" s="5" t="str">
        <f>C20</f>
        <v>Дозировка, лекарственная форма</v>
      </c>
      <c r="D45" s="91" t="s">
        <v>9</v>
      </c>
      <c r="E45" s="93"/>
      <c r="F45" s="91" t="str">
        <f>F20</f>
        <v>Кол-во в упаковках</v>
      </c>
      <c r="G45" s="93"/>
      <c r="H45" s="13" t="s">
        <v>29</v>
      </c>
      <c r="I45" s="34" t="s">
        <v>43</v>
      </c>
      <c r="J45" s="34" t="s">
        <v>26</v>
      </c>
      <c r="K45" s="34" t="s">
        <v>44</v>
      </c>
      <c r="L45" s="34" t="s">
        <v>27</v>
      </c>
      <c r="M45" s="95" t="s">
        <v>28</v>
      </c>
      <c r="N45" s="95"/>
      <c r="O45" s="25" t="s">
        <v>18</v>
      </c>
      <c r="AMJ45"/>
    </row>
    <row r="46" spans="1:1024" ht="70.5" customHeight="1">
      <c r="A46" s="29">
        <f t="shared" ref="A46:D47" si="10">A22</f>
        <v>1</v>
      </c>
      <c r="B46" s="18" t="str">
        <f t="shared" si="10"/>
        <v>ФЕНТАНИЛ</v>
      </c>
      <c r="C46" s="10" t="str">
        <f t="shared" si="10"/>
        <v xml:space="preserve"> РАСТВОР ДЛЯ ВНУТРИВЕННОГО И ВНУТРИМЫШЕЧНОГО ВВЕДЕНИЯ ; дозировка: 0.05 мг/мл, 2 мл*</v>
      </c>
      <c r="D46" s="126" t="str">
        <f t="shared" si="10"/>
        <v>см[3*];^мл</v>
      </c>
      <c r="E46" s="127"/>
      <c r="F46" s="126">
        <f>F22</f>
        <v>500</v>
      </c>
      <c r="G46" s="127"/>
      <c r="H46" s="11">
        <f>R22</f>
        <v>10000</v>
      </c>
      <c r="I46" s="45">
        <f>J46*E22</f>
        <v>192.3</v>
      </c>
      <c r="J46" s="39">
        <f>N37</f>
        <v>9.6150000000000002</v>
      </c>
      <c r="K46" s="57">
        <v>315.17</v>
      </c>
      <c r="L46" s="49">
        <v>15.758900000000001</v>
      </c>
      <c r="M46" s="125">
        <f>K46*F46</f>
        <v>157585</v>
      </c>
      <c r="N46" s="125"/>
      <c r="O46" s="26">
        <f>Q22</f>
        <v>49</v>
      </c>
      <c r="P46" s="50"/>
      <c r="AMJ46"/>
    </row>
    <row r="47" spans="1:1024" ht="76.5" customHeight="1">
      <c r="A47" s="29">
        <f t="shared" si="10"/>
        <v>2</v>
      </c>
      <c r="B47" s="43" t="str">
        <f t="shared" ref="B47:D47" si="11">B23</f>
        <v>КЕТАМИН</v>
      </c>
      <c r="C47" s="10" t="str">
        <f t="shared" si="11"/>
        <v>РАСТВОР ДЛЯ ВНУТРИВЕННОГО И ВНУТРИМЫШЕЧНОГО ВВЕДЕНИЯ ; дозировка: 50 мг/мл, 2 мл*</v>
      </c>
      <c r="D47" s="126" t="str">
        <f t="shared" si="11"/>
        <v>см[3*];^мл</v>
      </c>
      <c r="E47" s="127"/>
      <c r="F47" s="126">
        <f>F23</f>
        <v>6</v>
      </c>
      <c r="G47" s="127"/>
      <c r="H47" s="11">
        <f>R23</f>
        <v>60</v>
      </c>
      <c r="I47" s="45">
        <f>J47*E23</f>
        <v>174</v>
      </c>
      <c r="J47" s="39">
        <f>N38</f>
        <v>17.399999999999999</v>
      </c>
      <c r="K47" s="57">
        <v>285.18</v>
      </c>
      <c r="L47" s="49">
        <v>28.518599999999999</v>
      </c>
      <c r="M47" s="125">
        <f t="shared" ref="M47" si="12">K47*F47</f>
        <v>1711.08</v>
      </c>
      <c r="N47" s="125"/>
      <c r="O47" s="42">
        <f>Q23</f>
        <v>49</v>
      </c>
      <c r="P47" s="50"/>
      <c r="AMJ47"/>
    </row>
    <row r="48" spans="1:1024" ht="48" customHeight="1">
      <c r="A48" s="29">
        <f>A24</f>
        <v>3</v>
      </c>
      <c r="B48" s="43" t="str">
        <f>B24</f>
        <v>ДИАЗЕПАМ</v>
      </c>
      <c r="C48" s="10" t="str">
        <f>C24</f>
        <v>РАСТВОР ДЛЯ ИНЪЕКЦИЙ ; дозировка: 5 мг/мл, 2 мл*</v>
      </c>
      <c r="D48" s="126" t="str">
        <f>D24</f>
        <v>см[3*];^мл</v>
      </c>
      <c r="E48" s="127"/>
      <c r="F48" s="126">
        <f>F24</f>
        <v>200</v>
      </c>
      <c r="G48" s="127"/>
      <c r="H48" s="11">
        <f>R24</f>
        <v>2000</v>
      </c>
      <c r="I48" s="45">
        <f t="shared" ref="I48" si="13">J48*E24</f>
        <v>56.3</v>
      </c>
      <c r="J48" s="39">
        <f>N39</f>
        <v>5.63</v>
      </c>
      <c r="K48" s="57">
        <v>92.89</v>
      </c>
      <c r="L48" s="49">
        <v>9.2895000000000003</v>
      </c>
      <c r="M48" s="125">
        <f>K48*F48</f>
        <v>18578</v>
      </c>
      <c r="N48" s="125"/>
      <c r="O48" s="42">
        <f>Q24</f>
        <v>50</v>
      </c>
      <c r="P48" s="50"/>
      <c r="AMJ48"/>
    </row>
    <row r="49" spans="1:1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122">
        <f>SUM(M46:N48)</f>
        <v>177874.08</v>
      </c>
      <c r="N49" s="122"/>
    </row>
    <row r="50" spans="1:15">
      <c r="A50" s="61" t="s">
        <v>93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60"/>
      <c r="N50" s="60"/>
    </row>
    <row r="51" spans="1:15" ht="27" customHeight="1">
      <c r="A51" s="121" t="s">
        <v>92</v>
      </c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</row>
    <row r="52" spans="1:15" ht="18" customHeight="1">
      <c r="A52" s="123"/>
      <c r="B52" s="124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56"/>
    </row>
    <row r="53" spans="1:15" ht="13.5" customHeight="1">
      <c r="B53" s="123" t="str">
        <f>A25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</row>
    <row r="54" spans="1:15">
      <c r="B54" s="1" t="s">
        <v>89</v>
      </c>
      <c r="C54" s="12"/>
    </row>
    <row r="56" spans="1:15">
      <c r="C56" s="12"/>
    </row>
  </sheetData>
  <mergeCells count="162">
    <mergeCell ref="B16:C16"/>
    <mergeCell ref="D16:H16"/>
    <mergeCell ref="I16:J16"/>
    <mergeCell ref="K16:L16"/>
    <mergeCell ref="M16:N16"/>
    <mergeCell ref="M46:N46"/>
    <mergeCell ref="M45:N45"/>
    <mergeCell ref="H37:I37"/>
    <mergeCell ref="J37:K37"/>
    <mergeCell ref="A41:N41"/>
    <mergeCell ref="A44:N44"/>
    <mergeCell ref="H39:I39"/>
    <mergeCell ref="J39:K39"/>
    <mergeCell ref="D45:E45"/>
    <mergeCell ref="F45:G45"/>
    <mergeCell ref="D39:G39"/>
    <mergeCell ref="D37:G37"/>
    <mergeCell ref="D38:G38"/>
    <mergeCell ref="H38:I38"/>
    <mergeCell ref="J38:K38"/>
    <mergeCell ref="C30:C31"/>
    <mergeCell ref="D30:G30"/>
    <mergeCell ref="H30:H31"/>
    <mergeCell ref="A51:O51"/>
    <mergeCell ref="M49:N49"/>
    <mergeCell ref="B53:O53"/>
    <mergeCell ref="M48:N48"/>
    <mergeCell ref="D46:E46"/>
    <mergeCell ref="D48:E48"/>
    <mergeCell ref="F46:G46"/>
    <mergeCell ref="F48:G48"/>
    <mergeCell ref="D47:E47"/>
    <mergeCell ref="F47:G47"/>
    <mergeCell ref="M47:N47"/>
    <mergeCell ref="A52:N52"/>
    <mergeCell ref="R20:R21"/>
    <mergeCell ref="P20:P21"/>
    <mergeCell ref="D28:G28"/>
    <mergeCell ref="J28:K28"/>
    <mergeCell ref="M28:N28"/>
    <mergeCell ref="A25:O25"/>
    <mergeCell ref="B28:B29"/>
    <mergeCell ref="C28:C29"/>
    <mergeCell ref="H28:H29"/>
    <mergeCell ref="J29:L29"/>
    <mergeCell ref="D29:G29"/>
    <mergeCell ref="M29:N29"/>
    <mergeCell ref="A20:A21"/>
    <mergeCell ref="B20:B21"/>
    <mergeCell ref="C20:C21"/>
    <mergeCell ref="D20:D21"/>
    <mergeCell ref="Q20:Q21"/>
    <mergeCell ref="E20:E21"/>
    <mergeCell ref="F20:F21"/>
    <mergeCell ref="D27:G27"/>
    <mergeCell ref="J27:K27"/>
    <mergeCell ref="A28:A29"/>
    <mergeCell ref="J30:K30"/>
    <mergeCell ref="B9:C9"/>
    <mergeCell ref="D9:H9"/>
    <mergeCell ref="I9:J9"/>
    <mergeCell ref="K9:L9"/>
    <mergeCell ref="K6:L6"/>
    <mergeCell ref="B7:J7"/>
    <mergeCell ref="K7:L7"/>
    <mergeCell ref="A19:O19"/>
    <mergeCell ref="M22:N22"/>
    <mergeCell ref="A26:O26"/>
    <mergeCell ref="M24:N24"/>
    <mergeCell ref="M23:N23"/>
    <mergeCell ref="B6:C6"/>
    <mergeCell ref="O20:O21"/>
    <mergeCell ref="G20:H20"/>
    <mergeCell ref="B30:B31"/>
    <mergeCell ref="M30:N30"/>
    <mergeCell ref="D31:G31"/>
    <mergeCell ref="J31:L31"/>
    <mergeCell ref="M31:N31"/>
    <mergeCell ref="K20:L20"/>
    <mergeCell ref="D8:H8"/>
    <mergeCell ref="I8:J8"/>
    <mergeCell ref="A1:N1"/>
    <mergeCell ref="A2:N2"/>
    <mergeCell ref="B3:C3"/>
    <mergeCell ref="D3:H3"/>
    <mergeCell ref="I3:J3"/>
    <mergeCell ref="K3:L3"/>
    <mergeCell ref="M3:N3"/>
    <mergeCell ref="K5:L5"/>
    <mergeCell ref="K18:L18"/>
    <mergeCell ref="M5:N5"/>
    <mergeCell ref="M14:N14"/>
    <mergeCell ref="B17:C17"/>
    <mergeCell ref="D17:H17"/>
    <mergeCell ref="I17:J17"/>
    <mergeCell ref="K17:L17"/>
    <mergeCell ref="M17:N17"/>
    <mergeCell ref="K10:L10"/>
    <mergeCell ref="M10:N10"/>
    <mergeCell ref="D6:H6"/>
    <mergeCell ref="I6:J6"/>
    <mergeCell ref="M18:N18"/>
    <mergeCell ref="B18:J18"/>
    <mergeCell ref="B13:C13"/>
    <mergeCell ref="B8:C8"/>
    <mergeCell ref="D36:G36"/>
    <mergeCell ref="M32:N32"/>
    <mergeCell ref="H36:I36"/>
    <mergeCell ref="J36:K36"/>
    <mergeCell ref="J33:L33"/>
    <mergeCell ref="D32:G32"/>
    <mergeCell ref="H32:H33"/>
    <mergeCell ref="J32:K32"/>
    <mergeCell ref="M33:N33"/>
    <mergeCell ref="A32:A33"/>
    <mergeCell ref="B32:B33"/>
    <mergeCell ref="C32:C33"/>
    <mergeCell ref="D33:G33"/>
    <mergeCell ref="A30:A31"/>
    <mergeCell ref="M4:N4"/>
    <mergeCell ref="I13:J13"/>
    <mergeCell ref="K13:L13"/>
    <mergeCell ref="M13:N13"/>
    <mergeCell ref="D14:H14"/>
    <mergeCell ref="I14:J14"/>
    <mergeCell ref="K14:L14"/>
    <mergeCell ref="M6:N6"/>
    <mergeCell ref="M7:N7"/>
    <mergeCell ref="M9:N9"/>
    <mergeCell ref="M27:N27"/>
    <mergeCell ref="B11:C11"/>
    <mergeCell ref="D11:H11"/>
    <mergeCell ref="I11:J11"/>
    <mergeCell ref="K11:L11"/>
    <mergeCell ref="M11:N11"/>
    <mergeCell ref="B10:J10"/>
    <mergeCell ref="M20:N21"/>
    <mergeCell ref="I20:J20"/>
    <mergeCell ref="K8:L8"/>
    <mergeCell ref="M8:N8"/>
    <mergeCell ref="A8:A10"/>
    <mergeCell ref="A4:A7"/>
    <mergeCell ref="A11:A18"/>
    <mergeCell ref="B12:C12"/>
    <mergeCell ref="D12:H12"/>
    <mergeCell ref="I12:J12"/>
    <mergeCell ref="K12:L12"/>
    <mergeCell ref="M12:N12"/>
    <mergeCell ref="B4:C4"/>
    <mergeCell ref="D4:H4"/>
    <mergeCell ref="I4:J4"/>
    <mergeCell ref="K4:L4"/>
    <mergeCell ref="D13:H13"/>
    <mergeCell ref="B5:C5"/>
    <mergeCell ref="D5:H5"/>
    <mergeCell ref="I5:J5"/>
    <mergeCell ref="B14:C14"/>
    <mergeCell ref="B15:C15"/>
    <mergeCell ref="D15:H15"/>
    <mergeCell ref="I15:J15"/>
    <mergeCell ref="K15:L15"/>
    <mergeCell ref="M15:N15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2025-04-07T11:41:12Z</cp:lastPrinted>
  <dcterms:created xsi:type="dcterms:W3CDTF">2006-09-16T00:00:00Z</dcterms:created>
  <dcterms:modified xsi:type="dcterms:W3CDTF">2026-05-29T12:13:35Z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