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380" windowHeight="8190" tabRatio="500"/>
  </bookViews>
  <sheets>
    <sheet name="Расчет цены (3)" sheetId="1" r:id="rId1"/>
  </sheets>
  <definedNames>
    <definedName name="_xlnm._FilterDatabase" localSheetId="0">'Расчет цены (3)'!$A$1:$Q$13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5" i="1" l="1"/>
  <c r="P6" i="1"/>
  <c r="P7" i="1"/>
  <c r="Q6" i="1" l="1"/>
  <c r="Q7" i="1"/>
  <c r="P8" i="1"/>
  <c r="Q8" i="1" s="1"/>
  <c r="P9" i="1"/>
  <c r="Q9" i="1" s="1"/>
  <c r="Q5" i="1"/>
  <c r="I9" i="1" l="1"/>
  <c r="J9" i="1" s="1"/>
  <c r="K9" i="1" s="1"/>
  <c r="I8" i="1"/>
  <c r="J8" i="1" s="1"/>
  <c r="K8" i="1" s="1"/>
  <c r="I7" i="1"/>
  <c r="J7" i="1" s="1"/>
  <c r="K7" i="1" s="1"/>
  <c r="I6" i="1"/>
  <c r="J6" i="1" s="1"/>
  <c r="K6" i="1" s="1"/>
  <c r="I5" i="1"/>
  <c r="J5" i="1" s="1"/>
  <c r="K5" i="1" s="1"/>
  <c r="Q10" i="1" l="1"/>
</calcChain>
</file>

<file path=xl/sharedStrings.xml><?xml version="1.0" encoding="utf-8"?>
<sst xmlns="http://schemas.openxmlformats.org/spreadsheetml/2006/main" count="50" uniqueCount="43">
  <si>
    <t>Обоснование начальной цены единицы товара</t>
  </si>
  <si>
    <t>№ п/п</t>
  </si>
  <si>
    <t>Наименование товара</t>
  </si>
  <si>
    <t>Ед. изм.</t>
  </si>
  <si>
    <t>Кол-во</t>
  </si>
  <si>
    <r>
      <rPr>
        <b/>
        <sz val="9"/>
        <rFont val="Times New Roman"/>
        <family val="1"/>
        <charset val="204"/>
      </rPr>
      <t xml:space="preserve">Коммерческие предложения (руб./ед.изм.)                               </t>
    </r>
    <r>
      <rPr>
        <b/>
        <i/>
        <u/>
        <sz val="9"/>
        <color rgb="FFFF0000"/>
        <rFont val="Times New Roman"/>
        <family val="1"/>
        <charset val="204"/>
      </rPr>
      <t>Цена указывается без НДС!!!</t>
    </r>
  </si>
  <si>
    <t xml:space="preserve">Предельные отпускнех цены производителей (тарифный метод)* </t>
  </si>
  <si>
    <t>Средняя (средневзвешенная) цена за единицу (НЦЕ) без учёта НДС (руб.)</t>
  </si>
  <si>
    <t>Однородность совокупности значений выявленных цен, используемых в расчете НМЦК***</t>
  </si>
  <si>
    <t>Начальная цена единицы товара, определенная методом сопоставимых рыночных цен (анализа рынка)****</t>
  </si>
  <si>
    <t>https://roszdravnadzor.gov.ru/services/mi_prices</t>
  </si>
  <si>
    <t xml:space="preserve">где:
НЦЕ - начальная цена единицы медицинского изделия, без учета НДС;
ЦЕМ - цена единицы медицинского изделия, без учета НДС;
n - количество значений информации о цене единицы i-го медицинского изделия;
i - номер информации о цене;
цi - цена единицы i-го медицинского изделия, без учета НДС.
</t>
  </si>
  <si>
    <t>Среднее квадратичное отклонение</t>
  </si>
  <si>
    <r>
      <rPr>
        <b/>
        <sz val="9"/>
        <rFont val="Times New Roman"/>
        <family val="1"/>
        <charset val="204"/>
      </rPr>
      <t xml:space="preserve">коэффициент вариации цен V (%)           </t>
    </r>
    <r>
      <rPr>
        <i/>
        <sz val="9"/>
        <rFont val="Times New Roman"/>
        <family val="1"/>
        <charset val="204"/>
      </rPr>
      <t xml:space="preserve">         (не должен превышать 33%)</t>
    </r>
  </si>
  <si>
    <t>НДС не облагается в соответствии с Перечнем медицинских товаров, реализация которых на территории РФ и ввоз которых на территорию РФ и иные территории, находящиеся под ее юрисдикцией, не подлежат обложению (освобождаются от обложения) налогом на добавленную стоимость утвержденного Постановлением Правительства РФ от 30 сентября 2015 г. N 1042</t>
  </si>
  <si>
    <t>НДС в соответствии с Постановлением Правительства РФ от 15.09.2008 N 688 (ред. от 06.02.2020) "Об утверждении перечней кодов медицинских товаров, облагаемых налогом на добавленную стоимость по налоговой ставке 10 процентов"</t>
  </si>
  <si>
    <t>НДС прочие медицинские изделия</t>
  </si>
  <si>
    <t>Выбор НДС согласно ОКПД2</t>
  </si>
  <si>
    <t xml:space="preserve">Наименьшая цена единицы медицинского изделия ЦЕМ (НЦЕ) с НДС (руб.)** </t>
  </si>
  <si>
    <t>Начальная цена единицы товара с учетом округления цены с НДС за единицу (руб.)</t>
  </si>
  <si>
    <t>шт</t>
  </si>
  <si>
    <t>отсутствует</t>
  </si>
  <si>
    <t>* Определение цены произведено Заказчиком в соответствии с п.5 Приказа Минэкономразвития России от 15.05.2020 N 450н 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</t>
  </si>
  <si>
    <t>** Исходя из принципа эффективности осуществления закупок контрактной системы в сфере закупок и руководствуясь статьёй 6 Закона о контрактной системе, а также с целью экономии бюджетных средств используется минимальное ценовое предложение.</t>
  </si>
  <si>
    <t>*** Расчёт произведён Заказчиком в соответствии с п.11 Приказа Минэкономразвития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</t>
  </si>
  <si>
    <t>**** Определение цены произведено Заказчиком в соответствии с п.17 Приказа Минэкономразвития России от 15.05.2020 N 450н 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</t>
  </si>
  <si>
    <t>Исполнитель:</t>
  </si>
  <si>
    <t>Фармацевт аптеки по закупкам</t>
  </si>
  <si>
    <t>(должность)</t>
  </si>
  <si>
    <t>Березина Н. Н.</t>
  </si>
  <si>
    <t>(подпись / расшифровка подписи)</t>
  </si>
  <si>
    <t>(Ф.И.О.)</t>
  </si>
  <si>
    <t>8 (812) 241-26-27</t>
  </si>
  <si>
    <t>(контактный телефон)</t>
  </si>
  <si>
    <t>Проводник для доступа к коронарным/периферическим сосудам, одноразового использования</t>
  </si>
  <si>
    <t>Катетер ангиографический, одноразового использования</t>
  </si>
  <si>
    <t>Интродьюсер для ввода медицинских инструментов при сердечно-сосудистых заболеваниях, неуправляемый</t>
  </si>
  <si>
    <t>Кава-фильтр</t>
  </si>
  <si>
    <t>Набор для извлечения/изменения положения кава-фильтра</t>
  </si>
  <si>
    <t>В результате проведенного расчета начальная (максимальная) цена товара составила, руб.:</t>
  </si>
  <si>
    <t>Поставшик №1, вх. № 1160 от 22.05.2026</t>
  </si>
  <si>
    <t>Поставшик №2, вх. № 1158 от 22.05.2026</t>
  </si>
  <si>
    <t>Поставшик №3, вх. № 1159 от 22.05.2026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</si>
</sst>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000"/>
  </numFmts>
  <fonts count="2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1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u/>
      <sz val="9"/>
      <color rgb="FFFF0000"/>
      <name val="Times New Roman"/>
      <family val="1"/>
      <charset val="204"/>
    </font>
    <font>
      <b/>
      <sz val="9"/>
      <color rgb="FFFF0000"/>
      <name val="Times New Roman"/>
      <family val="1"/>
      <charset val="204"/>
    </font>
    <font>
      <u/>
      <sz val="11"/>
      <color rgb="FF0000FF"/>
      <name val="Times New Roman"/>
      <family val="1"/>
      <charset val="204"/>
    </font>
    <font>
      <u/>
      <sz val="11"/>
      <color rgb="FF0000FF"/>
      <name val="Calibri"/>
      <family val="2"/>
      <charset val="204"/>
    </font>
    <font>
      <sz val="7"/>
      <color rgb="FF000000"/>
      <name val="Times New Roman"/>
      <family val="1"/>
      <charset val="204"/>
    </font>
    <font>
      <i/>
      <sz val="9"/>
      <name val="Times New Roman"/>
      <family val="1"/>
      <charset val="204"/>
    </font>
    <font>
      <sz val="1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2"/>
      <color rgb="FF00206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b/>
      <sz val="10"/>
      <color rgb="FF000000"/>
      <name val="Arial"/>
      <family val="2"/>
      <charset val="204"/>
    </font>
    <font>
      <sz val="9"/>
      <color rgb="FF000000"/>
      <name val="Arial"/>
      <family val="1"/>
      <charset val="204"/>
    </font>
    <font>
      <sz val="11"/>
      <name val="Calibri"/>
      <charset val="134"/>
      <scheme val="minor"/>
    </font>
    <font>
      <sz val="9"/>
      <color theme="1"/>
      <name val="Arial"/>
      <family val="1"/>
      <charset val="204"/>
    </font>
    <font>
      <i/>
      <sz val="9"/>
      <color theme="1"/>
      <name val="Arial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7" fillId="0" borderId="0" applyBorder="0" applyProtection="0"/>
    <xf numFmtId="0" fontId="13" fillId="0" borderId="0"/>
    <xf numFmtId="0" fontId="1" fillId="0" borderId="0"/>
    <xf numFmtId="0" fontId="13" fillId="0" borderId="0"/>
    <xf numFmtId="0" fontId="18" fillId="0" borderId="0"/>
  </cellStyleXfs>
  <cellXfs count="53">
    <xf numFmtId="0" fontId="0" fillId="0" borderId="0" xfId="0"/>
    <xf numFmtId="0" fontId="2" fillId="0" borderId="0" xfId="0" applyFont="1"/>
    <xf numFmtId="4" fontId="2" fillId="0" borderId="0" xfId="0" applyNumberFormat="1" applyFont="1"/>
    <xf numFmtId="0" fontId="2" fillId="2" borderId="0" xfId="0" applyFont="1" applyFill="1"/>
    <xf numFmtId="0" fontId="3" fillId="2" borderId="2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vertical="top" wrapText="1"/>
    </xf>
    <xf numFmtId="2" fontId="2" fillId="2" borderId="2" xfId="0" applyNumberFormat="1" applyFont="1" applyFill="1" applyBorder="1" applyAlignment="1">
      <alignment horizontal="center" vertical="center" wrapText="1"/>
    </xf>
    <xf numFmtId="2" fontId="2" fillId="3" borderId="2" xfId="0" applyNumberFormat="1" applyFont="1" applyFill="1" applyBorder="1" applyAlignment="1">
      <alignment horizontal="center" vertical="center" textRotation="90" wrapText="1"/>
    </xf>
    <xf numFmtId="0" fontId="2" fillId="3" borderId="2" xfId="0" applyFont="1" applyFill="1" applyBorder="1" applyAlignment="1">
      <alignment horizontal="center" vertical="center" wrapText="1"/>
    </xf>
    <xf numFmtId="2" fontId="2" fillId="3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2" fillId="2" borderId="4" xfId="0" applyNumberFormat="1" applyFont="1" applyFill="1" applyBorder="1" applyAlignment="1">
      <alignment horizontal="center" vertical="center" wrapText="1"/>
    </xf>
    <xf numFmtId="4" fontId="12" fillId="2" borderId="2" xfId="0" applyNumberFormat="1" applyFont="1" applyFill="1" applyBorder="1" applyAlignment="1">
      <alignment horizontal="center" vertical="center" wrapText="1"/>
    </xf>
    <xf numFmtId="4" fontId="10" fillId="2" borderId="2" xfId="0" applyNumberFormat="1" applyFont="1" applyFill="1" applyBorder="1" applyAlignment="1">
      <alignment horizontal="center" vertical="center"/>
    </xf>
    <xf numFmtId="9" fontId="10" fillId="2" borderId="2" xfId="0" applyNumberFormat="1" applyFont="1" applyFill="1" applyBorder="1" applyAlignment="1">
      <alignment horizontal="center" vertical="center" wrapText="1"/>
    </xf>
    <xf numFmtId="1" fontId="10" fillId="3" borderId="2" xfId="0" applyNumberFormat="1" applyFont="1" applyFill="1" applyBorder="1" applyAlignment="1">
      <alignment horizontal="center"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164" fontId="10" fillId="0" borderId="0" xfId="0" applyNumberFormat="1" applyFont="1" applyAlignment="1">
      <alignment vertical="center"/>
    </xf>
    <xf numFmtId="4" fontId="10" fillId="0" borderId="0" xfId="0" applyNumberFormat="1" applyFont="1" applyAlignment="1">
      <alignment vertical="center"/>
    </xf>
    <xf numFmtId="4" fontId="12" fillId="2" borderId="4" xfId="0" applyNumberFormat="1" applyFont="1" applyFill="1" applyBorder="1" applyAlignment="1">
      <alignment horizontal="center" vertical="center"/>
    </xf>
    <xf numFmtId="0" fontId="10" fillId="0" borderId="0" xfId="0" applyFont="1"/>
    <xf numFmtId="4" fontId="10" fillId="0" borderId="0" xfId="0" applyNumberFormat="1" applyFont="1"/>
    <xf numFmtId="3" fontId="2" fillId="2" borderId="3" xfId="0" applyNumberFormat="1" applyFont="1" applyFill="1" applyBorder="1" applyAlignment="1">
      <alignment horizontal="center" vertical="center" wrapText="1"/>
    </xf>
    <xf numFmtId="0" fontId="2" fillId="4" borderId="0" xfId="0" applyFont="1" applyFill="1"/>
    <xf numFmtId="0" fontId="19" fillId="0" borderId="0" xfId="5" applyNumberFormat="1" applyFont="1" applyFill="1" applyAlignment="1" applyProtection="1">
      <alignment vertical="center"/>
    </xf>
    <xf numFmtId="22" fontId="19" fillId="0" borderId="1" xfId="5" applyNumberFormat="1" applyFont="1" applyFill="1" applyBorder="1" applyAlignment="1" applyProtection="1">
      <alignment horizontal="center" vertical="center"/>
    </xf>
    <xf numFmtId="0" fontId="19" fillId="0" borderId="1" xfId="5" applyNumberFormat="1" applyFont="1" applyFill="1" applyBorder="1" applyAlignment="1" applyProtection="1">
      <alignment horizontal="center" vertical="center"/>
    </xf>
    <xf numFmtId="0" fontId="10" fillId="4" borderId="0" xfId="0" applyFont="1" applyFill="1"/>
    <xf numFmtId="0" fontId="20" fillId="0" borderId="1" xfId="5" applyNumberFormat="1" applyFont="1" applyFill="1" applyBorder="1" applyAlignment="1" applyProtection="1">
      <alignment horizontal="center"/>
    </xf>
    <xf numFmtId="0" fontId="20" fillId="0" borderId="0" xfId="5" applyNumberFormat="1" applyFont="1" applyFill="1" applyAlignment="1" applyProtection="1">
      <alignment horizontal="center"/>
    </xf>
    <xf numFmtId="0" fontId="15" fillId="0" borderId="2" xfId="0" applyFont="1" applyBorder="1" applyAlignment="1">
      <alignment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 shrinkToFit="1" readingOrder="1"/>
    </xf>
    <xf numFmtId="0" fontId="17" fillId="0" borderId="1" xfId="0" applyNumberFormat="1" applyFont="1" applyFill="1" applyBorder="1" applyAlignment="1" applyProtection="1">
      <alignment horizontal="center"/>
    </xf>
    <xf numFmtId="0" fontId="10" fillId="0" borderId="5" xfId="0" applyFont="1" applyBorder="1" applyAlignment="1">
      <alignment horizontal="left" wrapText="1"/>
    </xf>
    <xf numFmtId="0" fontId="14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wrapText="1"/>
    </xf>
    <xf numFmtId="0" fontId="20" fillId="0" borderId="5" xfId="0" applyNumberFormat="1" applyFont="1" applyFill="1" applyBorder="1" applyAlignment="1" applyProtection="1">
      <alignment horizontal="center" vertical="top"/>
    </xf>
    <xf numFmtId="0" fontId="20" fillId="0" borderId="1" xfId="5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" fontId="3" fillId="2" borderId="2" xfId="0" applyNumberFormat="1" applyFont="1" applyFill="1" applyBorder="1" applyAlignment="1">
      <alignment horizontal="center" vertical="center" wrapText="1"/>
    </xf>
    <xf numFmtId="2" fontId="3" fillId="2" borderId="2" xfId="0" applyNumberFormat="1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6" fillId="2" borderId="2" xfId="1" applyFont="1" applyFill="1" applyBorder="1" applyAlignment="1" applyProtection="1">
      <alignment horizontal="center" vertical="top" wrapText="1"/>
    </xf>
    <xf numFmtId="0" fontId="8" fillId="0" borderId="2" xfId="0" applyFont="1" applyBorder="1" applyAlignment="1">
      <alignment wrapText="1"/>
    </xf>
    <xf numFmtId="0" fontId="12" fillId="2" borderId="4" xfId="0" applyFont="1" applyFill="1" applyBorder="1" applyAlignment="1">
      <alignment horizontal="right" vertical="center"/>
    </xf>
    <xf numFmtId="0" fontId="20" fillId="0" borderId="5" xfId="5" applyNumberFormat="1" applyFont="1" applyFill="1" applyBorder="1" applyAlignment="1" applyProtection="1">
      <alignment horizontal="center"/>
    </xf>
  </cellXfs>
  <cellStyles count="6">
    <cellStyle name="Гиперссылка" xfId="1" builtinId="8"/>
    <cellStyle name="Обычный" xfId="0" builtinId="0"/>
    <cellStyle name="Обычный 2" xfId="2"/>
    <cellStyle name="Обычный 3" xfId="3"/>
    <cellStyle name="Обычный 4" xfId="5"/>
    <cellStyle name="Обычный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57600</xdr:colOff>
      <xdr:row>2</xdr:row>
      <xdr:rowOff>952560</xdr:rowOff>
    </xdr:from>
    <xdr:to>
      <xdr:col>11</xdr:col>
      <xdr:colOff>37080</xdr:colOff>
      <xdr:row>2</xdr:row>
      <xdr:rowOff>1179360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10258200" y="1866960"/>
          <a:ext cx="917280" cy="22680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9</xdr:col>
      <xdr:colOff>29520</xdr:colOff>
      <xdr:row>2</xdr:row>
      <xdr:rowOff>609480</xdr:rowOff>
    </xdr:from>
    <xdr:to>
      <xdr:col>10</xdr:col>
      <xdr:colOff>17640</xdr:colOff>
      <xdr:row>2</xdr:row>
      <xdr:rowOff>874440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/>
        <a:stretch/>
      </xdr:blipFill>
      <xdr:spPr>
        <a:xfrm>
          <a:off x="9333360" y="1523880"/>
          <a:ext cx="884880" cy="2649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11</xdr:col>
      <xdr:colOff>48240</xdr:colOff>
      <xdr:row>1</xdr:row>
      <xdr:rowOff>419040</xdr:rowOff>
    </xdr:from>
    <xdr:to>
      <xdr:col>12</xdr:col>
      <xdr:colOff>122535</xdr:colOff>
      <xdr:row>1</xdr:row>
      <xdr:rowOff>626760</xdr:rowOff>
    </xdr:to>
    <xdr:pic>
      <xdr:nvPicPr>
        <xdr:cNvPr id="4" name="Рисунок 4"/>
        <xdr:cNvPicPr/>
      </xdr:nvPicPr>
      <xdr:blipFill>
        <a:blip xmlns:r="http://schemas.openxmlformats.org/officeDocument/2006/relationships" r:embed="rId3"/>
        <a:stretch/>
      </xdr:blipFill>
      <xdr:spPr>
        <a:xfrm>
          <a:off x="11186640" y="571320"/>
          <a:ext cx="1866960" cy="2077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14</xdr:col>
      <xdr:colOff>105840</xdr:colOff>
      <xdr:row>1</xdr:row>
      <xdr:rowOff>162000</xdr:rowOff>
    </xdr:from>
    <xdr:to>
      <xdr:col>16</xdr:col>
      <xdr:colOff>751605</xdr:colOff>
      <xdr:row>1</xdr:row>
      <xdr:rowOff>712800</xdr:rowOff>
    </xdr:to>
    <xdr:pic>
      <xdr:nvPicPr>
        <xdr:cNvPr id="5" name="Рисунок 5"/>
        <xdr:cNvPicPr/>
      </xdr:nvPicPr>
      <xdr:blipFill>
        <a:blip xmlns:r="http://schemas.openxmlformats.org/officeDocument/2006/relationships" r:embed="rId4"/>
        <a:stretch/>
      </xdr:blipFill>
      <xdr:spPr>
        <a:xfrm>
          <a:off x="14380920" y="314280"/>
          <a:ext cx="2211120" cy="5508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8</xdr:col>
      <xdr:colOff>105480</xdr:colOff>
      <xdr:row>2</xdr:row>
      <xdr:rowOff>19080</xdr:rowOff>
    </xdr:from>
    <xdr:to>
      <xdr:col>8</xdr:col>
      <xdr:colOff>1370520</xdr:colOff>
      <xdr:row>2</xdr:row>
      <xdr:rowOff>560160</xdr:rowOff>
    </xdr:to>
    <xdr:pic>
      <xdr:nvPicPr>
        <xdr:cNvPr id="6" name="Рисунок 10"/>
        <xdr:cNvPicPr/>
      </xdr:nvPicPr>
      <xdr:blipFill>
        <a:blip xmlns:r="http://schemas.openxmlformats.org/officeDocument/2006/relationships" r:embed="rId5"/>
        <a:stretch/>
      </xdr:blipFill>
      <xdr:spPr>
        <a:xfrm>
          <a:off x="7807680" y="933480"/>
          <a:ext cx="1265040" cy="54108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10</xdr:col>
      <xdr:colOff>57600</xdr:colOff>
      <xdr:row>2</xdr:row>
      <xdr:rowOff>952560</xdr:rowOff>
    </xdr:from>
    <xdr:to>
      <xdr:col>11</xdr:col>
      <xdr:colOff>37080</xdr:colOff>
      <xdr:row>2</xdr:row>
      <xdr:rowOff>1179360</xdr:rowOff>
    </xdr:to>
    <xdr:pic>
      <xdr:nvPicPr>
        <xdr:cNvPr id="7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10258200" y="1866960"/>
          <a:ext cx="917280" cy="226800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10</xdr:col>
      <xdr:colOff>57600</xdr:colOff>
      <xdr:row>2</xdr:row>
      <xdr:rowOff>952560</xdr:rowOff>
    </xdr:from>
    <xdr:to>
      <xdr:col>11</xdr:col>
      <xdr:colOff>37080</xdr:colOff>
      <xdr:row>2</xdr:row>
      <xdr:rowOff>1179360</xdr:rowOff>
    </xdr:to>
    <xdr:pic>
      <xdr:nvPicPr>
        <xdr:cNvPr id="8" name="Picture 1"/>
        <xdr:cNvPicPr/>
      </xdr:nvPicPr>
      <xdr:blipFill>
        <a:blip xmlns:r="http://schemas.openxmlformats.org/officeDocument/2006/relationships" r:embed="rId1"/>
        <a:stretch/>
      </xdr:blipFill>
      <xdr:spPr>
        <a:xfrm>
          <a:off x="10258200" y="1866960"/>
          <a:ext cx="917280" cy="2268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roszdravnadzor.gov.ru/services/mi_pric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I25"/>
  <sheetViews>
    <sheetView tabSelected="1" zoomScaleNormal="100" workbookViewId="0">
      <selection activeCell="L29" sqref="L29"/>
    </sheetView>
  </sheetViews>
  <sheetFormatPr defaultColWidth="9.140625" defaultRowHeight="15"/>
  <cols>
    <col min="1" max="1" width="4.28515625" style="1" customWidth="1"/>
    <col min="2" max="2" width="47.28515625" style="1" customWidth="1"/>
    <col min="3" max="3" width="8.42578125" style="1" customWidth="1"/>
    <col min="4" max="4" width="6.85546875" style="1" customWidth="1"/>
    <col min="5" max="5" width="13.42578125" style="2" customWidth="1"/>
    <col min="6" max="7" width="14" style="2" customWidth="1"/>
    <col min="8" max="8" width="15.42578125" style="1" hidden="1" customWidth="1"/>
    <col min="9" max="9" width="25.5703125" style="1" customWidth="1"/>
    <col min="10" max="10" width="12.7109375" style="1" customWidth="1"/>
    <col min="11" max="11" width="13.28515625" style="1" customWidth="1"/>
    <col min="12" max="12" width="25.5703125" style="1" customWidth="1"/>
    <col min="13" max="13" width="17.7109375" style="1" customWidth="1"/>
    <col min="14" max="14" width="6.85546875" style="1" customWidth="1"/>
    <col min="15" max="15" width="3.140625" style="3" customWidth="1"/>
    <col min="16" max="16" width="19.28515625" style="1" customWidth="1"/>
    <col min="17" max="17" width="18.5703125" style="2" customWidth="1"/>
    <col min="18" max="18" width="15.85546875" style="1" customWidth="1"/>
    <col min="19" max="19" width="10.7109375" style="1" customWidth="1"/>
    <col min="20" max="20" width="17" style="1" customWidth="1"/>
    <col min="21" max="1023" width="9.140625" style="1"/>
  </cols>
  <sheetData>
    <row r="1" spans="1:20" ht="12" customHeight="1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20" ht="60" customHeight="1">
      <c r="A2" s="45" t="s">
        <v>1</v>
      </c>
      <c r="B2" s="45" t="s">
        <v>2</v>
      </c>
      <c r="C2" s="45" t="s">
        <v>3</v>
      </c>
      <c r="D2" s="45" t="s">
        <v>4</v>
      </c>
      <c r="E2" s="46" t="s">
        <v>5</v>
      </c>
      <c r="F2" s="46"/>
      <c r="G2" s="46"/>
      <c r="H2" s="4" t="s">
        <v>6</v>
      </c>
      <c r="I2" s="6" t="s">
        <v>7</v>
      </c>
      <c r="J2" s="47" t="s">
        <v>8</v>
      </c>
      <c r="K2" s="47"/>
      <c r="L2" s="48" t="s">
        <v>9</v>
      </c>
      <c r="M2" s="48"/>
      <c r="N2" s="48"/>
      <c r="O2" s="48"/>
      <c r="P2" s="48"/>
      <c r="Q2" s="48"/>
    </row>
    <row r="3" spans="1:20" ht="158.25" customHeight="1">
      <c r="A3" s="45"/>
      <c r="B3" s="45"/>
      <c r="C3" s="45"/>
      <c r="D3" s="45"/>
      <c r="E3" s="35" t="s">
        <v>40</v>
      </c>
      <c r="F3" s="35" t="s">
        <v>41</v>
      </c>
      <c r="G3" s="35" t="s">
        <v>42</v>
      </c>
      <c r="H3" s="49" t="s">
        <v>10</v>
      </c>
      <c r="I3" s="50" t="s">
        <v>11</v>
      </c>
      <c r="J3" s="48" t="s">
        <v>12</v>
      </c>
      <c r="K3" s="48" t="s">
        <v>13</v>
      </c>
      <c r="L3" s="7" t="s">
        <v>14</v>
      </c>
      <c r="M3" s="7" t="s">
        <v>15</v>
      </c>
      <c r="N3" s="7" t="s">
        <v>16</v>
      </c>
      <c r="O3" s="8" t="s">
        <v>17</v>
      </c>
      <c r="P3" s="4" t="s">
        <v>18</v>
      </c>
      <c r="Q3" s="5" t="s">
        <v>19</v>
      </c>
    </row>
    <row r="4" spans="1:20">
      <c r="A4" s="45"/>
      <c r="B4" s="45"/>
      <c r="C4" s="45"/>
      <c r="D4" s="45"/>
      <c r="E4" s="36"/>
      <c r="F4" s="36"/>
      <c r="G4" s="36"/>
      <c r="H4" s="49"/>
      <c r="I4" s="50"/>
      <c r="J4" s="48"/>
      <c r="K4" s="48"/>
      <c r="L4" s="9">
        <v>1</v>
      </c>
      <c r="M4" s="9">
        <v>2</v>
      </c>
      <c r="N4" s="9">
        <v>3</v>
      </c>
      <c r="O4" s="10"/>
      <c r="P4" s="4"/>
      <c r="Q4" s="5"/>
    </row>
    <row r="5" spans="1:20" s="20" customFormat="1" ht="45">
      <c r="A5" s="11">
        <v>1</v>
      </c>
      <c r="B5" s="34" t="s">
        <v>34</v>
      </c>
      <c r="C5" s="12" t="s">
        <v>20</v>
      </c>
      <c r="D5" s="26">
        <v>2</v>
      </c>
      <c r="E5" s="14">
        <v>3500</v>
      </c>
      <c r="F5" s="14">
        <v>3563</v>
      </c>
      <c r="G5" s="14">
        <v>3591</v>
      </c>
      <c r="H5" s="11" t="s">
        <v>21</v>
      </c>
      <c r="I5" s="15">
        <f t="shared" ref="I5:I9" si="0">AVERAGE(E5:G5)</f>
        <v>3551.3333333333335</v>
      </c>
      <c r="J5" s="16">
        <f t="shared" ref="J5:J9" si="1">SQRT(((SUM((POWER(F5-I5,2)),(POWER(E5-I5,2)),(POWER(G5-I5,2)),)/(COLUMNS(E5:G5)-1))))</f>
        <v>46.608296829355751</v>
      </c>
      <c r="K5" s="16">
        <f t="shared" ref="K5:K9" si="2">J5/I5*100</f>
        <v>1.3124168433270813</v>
      </c>
      <c r="L5" s="17">
        <v>0</v>
      </c>
      <c r="M5" s="17">
        <v>0.1</v>
      </c>
      <c r="N5" s="17">
        <v>0.22</v>
      </c>
      <c r="O5" s="18">
        <v>1</v>
      </c>
      <c r="P5" s="19">
        <f>ROUNDDOWN(IF(O5=1,MIN(E5:G5),IF(O5=2,(MIN(E5:G5)*110%),(MIN(E5:G5)*122%))),2)</f>
        <v>3500</v>
      </c>
      <c r="Q5" s="15">
        <f>P5*D5</f>
        <v>7000</v>
      </c>
      <c r="S5" s="21"/>
      <c r="T5" s="22"/>
    </row>
    <row r="6" spans="1:20" s="20" customFormat="1" ht="30">
      <c r="A6" s="11">
        <v>2</v>
      </c>
      <c r="B6" s="34" t="s">
        <v>35</v>
      </c>
      <c r="C6" s="12" t="s">
        <v>20</v>
      </c>
      <c r="D6" s="26">
        <v>2</v>
      </c>
      <c r="E6" s="14">
        <v>2400</v>
      </c>
      <c r="F6" s="14">
        <v>2443.1999999999998</v>
      </c>
      <c r="G6" s="14">
        <v>2462</v>
      </c>
      <c r="H6" s="11" t="s">
        <v>21</v>
      </c>
      <c r="I6" s="15">
        <f t="shared" si="0"/>
        <v>2435.0666666666666</v>
      </c>
      <c r="J6" s="16">
        <f t="shared" si="1"/>
        <v>31.790145223533219</v>
      </c>
      <c r="K6" s="16">
        <f t="shared" si="2"/>
        <v>1.3055143688139907</v>
      </c>
      <c r="L6" s="17">
        <v>0</v>
      </c>
      <c r="M6" s="17">
        <v>0.1</v>
      </c>
      <c r="N6" s="17">
        <v>0.22</v>
      </c>
      <c r="O6" s="18">
        <v>1</v>
      </c>
      <c r="P6" s="19">
        <f t="shared" ref="P6:P9" si="3">ROUNDDOWN(IF(O6=1,MIN(E6:G6),IF(O6=2,(MIN(E6:G6)*110%),(MIN(E6:G6)*122%))),2)</f>
        <v>2400</v>
      </c>
      <c r="Q6" s="15">
        <f t="shared" ref="Q6:Q9" si="4">P6*D6</f>
        <v>4800</v>
      </c>
      <c r="S6" s="21"/>
      <c r="T6" s="22"/>
    </row>
    <row r="7" spans="1:20" s="20" customFormat="1" ht="45">
      <c r="A7" s="11">
        <v>3</v>
      </c>
      <c r="B7" s="34" t="s">
        <v>36</v>
      </c>
      <c r="C7" s="12" t="s">
        <v>20</v>
      </c>
      <c r="D7" s="13">
        <v>2</v>
      </c>
      <c r="E7" s="14">
        <v>2550</v>
      </c>
      <c r="F7" s="14">
        <v>2595.9</v>
      </c>
      <c r="G7" s="14">
        <v>2616</v>
      </c>
      <c r="H7" s="11" t="s">
        <v>21</v>
      </c>
      <c r="I7" s="15">
        <f t="shared" si="0"/>
        <v>2587.2999999999997</v>
      </c>
      <c r="J7" s="16">
        <f t="shared" si="1"/>
        <v>33.830016257755489</v>
      </c>
      <c r="K7" s="16">
        <f t="shared" si="2"/>
        <v>1.3075413078404319</v>
      </c>
      <c r="L7" s="17">
        <v>0</v>
      </c>
      <c r="M7" s="17">
        <v>0.1</v>
      </c>
      <c r="N7" s="17">
        <v>0.22</v>
      </c>
      <c r="O7" s="18">
        <v>1</v>
      </c>
      <c r="P7" s="19">
        <f t="shared" si="3"/>
        <v>2550</v>
      </c>
      <c r="Q7" s="15">
        <f t="shared" si="4"/>
        <v>5100</v>
      </c>
      <c r="S7" s="21"/>
      <c r="T7" s="22"/>
    </row>
    <row r="8" spans="1:20" s="20" customFormat="1">
      <c r="A8" s="11">
        <v>4</v>
      </c>
      <c r="B8" s="34" t="s">
        <v>37</v>
      </c>
      <c r="C8" s="12" t="s">
        <v>20</v>
      </c>
      <c r="D8" s="13">
        <v>1</v>
      </c>
      <c r="E8" s="14">
        <v>103750</v>
      </c>
      <c r="F8" s="14">
        <v>105617.5</v>
      </c>
      <c r="G8" s="14">
        <v>106447</v>
      </c>
      <c r="H8" s="11" t="s">
        <v>21</v>
      </c>
      <c r="I8" s="15">
        <f t="shared" si="0"/>
        <v>105271.5</v>
      </c>
      <c r="J8" s="16">
        <f t="shared" si="1"/>
        <v>1381.3903322377785</v>
      </c>
      <c r="K8" s="16">
        <f t="shared" si="2"/>
        <v>1.3122168224427109</v>
      </c>
      <c r="L8" s="17">
        <v>0</v>
      </c>
      <c r="M8" s="17">
        <v>0.1</v>
      </c>
      <c r="N8" s="17">
        <v>0.22</v>
      </c>
      <c r="O8" s="18">
        <v>1</v>
      </c>
      <c r="P8" s="19">
        <f t="shared" si="3"/>
        <v>103750</v>
      </c>
      <c r="Q8" s="15">
        <f t="shared" si="4"/>
        <v>103750</v>
      </c>
      <c r="S8" s="21"/>
      <c r="T8" s="22"/>
    </row>
    <row r="9" spans="1:20" s="20" customFormat="1" ht="30">
      <c r="A9" s="11">
        <v>5</v>
      </c>
      <c r="B9" s="34" t="s">
        <v>38</v>
      </c>
      <c r="C9" s="12" t="s">
        <v>20</v>
      </c>
      <c r="D9" s="26">
        <v>1</v>
      </c>
      <c r="E9" s="14">
        <v>46480</v>
      </c>
      <c r="F9" s="14">
        <v>47316.639999999999</v>
      </c>
      <c r="G9" s="14">
        <v>47688</v>
      </c>
      <c r="H9" s="11"/>
      <c r="I9" s="15">
        <f t="shared" si="0"/>
        <v>47161.546666666669</v>
      </c>
      <c r="J9" s="16">
        <f t="shared" si="1"/>
        <v>618.75395476177221</v>
      </c>
      <c r="K9" s="16">
        <f t="shared" si="2"/>
        <v>1.3119882584323757</v>
      </c>
      <c r="L9" s="17">
        <v>0</v>
      </c>
      <c r="M9" s="17">
        <v>0.1</v>
      </c>
      <c r="N9" s="17">
        <v>0.22</v>
      </c>
      <c r="O9" s="18">
        <v>1</v>
      </c>
      <c r="P9" s="19">
        <f t="shared" si="3"/>
        <v>46480</v>
      </c>
      <c r="Q9" s="15">
        <f t="shared" si="4"/>
        <v>46480</v>
      </c>
      <c r="S9" s="21"/>
      <c r="T9" s="22"/>
    </row>
    <row r="10" spans="1:20" ht="29.25" customHeight="1">
      <c r="A10" s="51" t="s">
        <v>39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23">
        <f>SUM(Q5:Q9)</f>
        <v>167130</v>
      </c>
      <c r="T10" s="2"/>
    </row>
    <row r="11" spans="1:20" ht="42" hidden="1" customHeight="1">
      <c r="A11" s="39" t="s">
        <v>22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</row>
    <row r="12" spans="1:20" ht="32.25" customHeight="1">
      <c r="A12" s="40"/>
      <c r="B12" s="40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</row>
    <row r="13" spans="1:20" ht="18.75" customHeight="1">
      <c r="A13" s="41" t="s">
        <v>23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</row>
    <row r="14" spans="1:20" ht="38.25" customHeight="1">
      <c r="A14" s="41" t="s">
        <v>24</v>
      </c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  <c r="Q14" s="41"/>
    </row>
    <row r="15" spans="1:20" ht="29.25" customHeight="1">
      <c r="A15" s="41" t="s">
        <v>25</v>
      </c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</row>
    <row r="17" spans="2:17" ht="15" customHeight="1">
      <c r="B17" s="37" t="s">
        <v>26</v>
      </c>
      <c r="C17" s="37"/>
      <c r="D17" s="37"/>
      <c r="E17" s="37"/>
      <c r="F17" s="37"/>
      <c r="O17" s="27"/>
    </row>
    <row r="18" spans="2:17">
      <c r="B18" s="38" t="s">
        <v>27</v>
      </c>
      <c r="C18" s="38"/>
      <c r="D18" s="38"/>
      <c r="E18" s="38"/>
      <c r="F18" s="38"/>
      <c r="G18" s="25"/>
      <c r="H18" s="24"/>
      <c r="I18" s="24"/>
      <c r="J18" s="24"/>
      <c r="K18" s="24"/>
      <c r="L18" s="28"/>
      <c r="M18" s="29">
        <v>46164.689583333333</v>
      </c>
      <c r="N18" s="30"/>
      <c r="O18" s="31"/>
      <c r="P18" s="24"/>
    </row>
    <row r="19" spans="2:17" s="24" customFormat="1">
      <c r="B19" s="42" t="s">
        <v>28</v>
      </c>
      <c r="C19" s="42"/>
      <c r="D19" s="42"/>
      <c r="E19" s="42"/>
      <c r="F19" s="42"/>
      <c r="G19" s="2"/>
      <c r="H19" s="1"/>
      <c r="I19" s="1"/>
      <c r="J19" s="1"/>
      <c r="K19" s="1"/>
      <c r="L19" s="43"/>
      <c r="M19" s="43"/>
      <c r="N19" s="32"/>
      <c r="O19" s="27"/>
      <c r="P19" s="1"/>
      <c r="Q19" s="25"/>
    </row>
    <row r="20" spans="2:17">
      <c r="B20" s="38" t="s">
        <v>29</v>
      </c>
      <c r="C20" s="38"/>
      <c r="D20" s="38"/>
      <c r="E20" s="38"/>
      <c r="F20" s="38"/>
      <c r="L20" s="52" t="s">
        <v>30</v>
      </c>
      <c r="M20" s="52"/>
      <c r="N20" s="33"/>
      <c r="O20" s="27"/>
    </row>
    <row r="21" spans="2:17">
      <c r="B21" s="42" t="s">
        <v>31</v>
      </c>
      <c r="C21" s="42"/>
      <c r="D21" s="42"/>
      <c r="E21" s="42"/>
      <c r="F21" s="42"/>
      <c r="O21" s="27"/>
    </row>
    <row r="22" spans="2:17">
      <c r="B22" s="38" t="s">
        <v>32</v>
      </c>
      <c r="C22" s="38"/>
      <c r="D22" s="38"/>
      <c r="E22" s="38"/>
      <c r="F22" s="38"/>
      <c r="O22" s="27"/>
    </row>
    <row r="23" spans="2:17">
      <c r="B23" s="42" t="s">
        <v>33</v>
      </c>
      <c r="C23" s="42"/>
      <c r="D23" s="42"/>
      <c r="E23" s="42"/>
      <c r="F23" s="42"/>
      <c r="O23" s="27"/>
    </row>
    <row r="24" spans="2:17">
      <c r="O24" s="27"/>
    </row>
    <row r="25" spans="2:17">
      <c r="O25" s="27"/>
    </row>
  </sheetData>
  <mergeCells count="30">
    <mergeCell ref="B20:F20"/>
    <mergeCell ref="L20:M20"/>
    <mergeCell ref="B21:F21"/>
    <mergeCell ref="B22:F22"/>
    <mergeCell ref="B23:F23"/>
    <mergeCell ref="B19:F19"/>
    <mergeCell ref="L19:M19"/>
    <mergeCell ref="A1:Q1"/>
    <mergeCell ref="A2:A4"/>
    <mergeCell ref="B2:B4"/>
    <mergeCell ref="C2:C4"/>
    <mergeCell ref="D2:D4"/>
    <mergeCell ref="E2:G2"/>
    <mergeCell ref="J2:K2"/>
    <mergeCell ref="L2:Q2"/>
    <mergeCell ref="H3:H4"/>
    <mergeCell ref="I3:I4"/>
    <mergeCell ref="J3:J4"/>
    <mergeCell ref="K3:K4"/>
    <mergeCell ref="A15:Q15"/>
    <mergeCell ref="A10:P10"/>
    <mergeCell ref="F3:F4"/>
    <mergeCell ref="E3:E4"/>
    <mergeCell ref="G3:G4"/>
    <mergeCell ref="B17:F17"/>
    <mergeCell ref="B18:F18"/>
    <mergeCell ref="A11:Q11"/>
    <mergeCell ref="A12:Q12"/>
    <mergeCell ref="A13:Q13"/>
    <mergeCell ref="A14:Q14"/>
  </mergeCells>
  <hyperlinks>
    <hyperlink ref="H3" r:id="rId1"/>
  </hyperlinks>
  <pageMargins left="0.70833333333333304" right="0.70833333333333304" top="0.74791666666666701" bottom="0.74791666666666701" header="0.51180555555555496" footer="0.51180555555555496"/>
  <pageSetup paperSize="9" scale="52" firstPageNumber="0" fitToHeight="0" orientation="landscape" horizontalDpi="300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53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 (3)</vt:lpstr>
      <vt:lpstr>'Расчет цены (3)'!_ФильтрБазыДанных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Овсянникова Екатерина Владимировна</cp:lastModifiedBy>
  <cp:revision>6</cp:revision>
  <cp:lastPrinted>2026-03-18T09:58:55Z</cp:lastPrinted>
  <dcterms:created xsi:type="dcterms:W3CDTF">2014-01-15T18:15:09Z</dcterms:created>
  <dcterms:modified xsi:type="dcterms:W3CDTF">2026-05-22T13:33:38Z</dcterms:modified>
  <dc:language>ru-RU</dc:language>
</cp:coreProperties>
</file>