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6440"/>
  </bookViews>
  <sheets>
    <sheet name="Лист1 (2)" sheetId="12" r:id="rId1"/>
    <sheet name="Лист1" sheetId="9" r:id="rId2"/>
    <sheet name="Лист2" sheetId="10" r:id="rId3"/>
    <sheet name="Лист3" sheetId="11" r:id="rId4"/>
  </sheets>
  <definedNames>
    <definedName name="_xlnm._FilterDatabase" localSheetId="1" hidden="1">Лист1!$C$1:$C$48</definedName>
    <definedName name="_xlnm._FilterDatabase" localSheetId="0" hidden="1">'Лист1 (2)'!$D$1:$D$45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2" l="1"/>
  <c r="M8" i="12"/>
  <c r="K10" i="12" l="1"/>
  <c r="J10" i="12"/>
  <c r="N9" i="12"/>
  <c r="K9" i="12"/>
  <c r="J9" i="12"/>
  <c r="L10" i="12" l="1"/>
  <c r="L9" i="12"/>
  <c r="J8" i="12"/>
  <c r="K8" i="12"/>
  <c r="N8" i="12"/>
  <c r="N11" i="12" s="1"/>
  <c r="N12" i="12" s="1"/>
  <c r="L8" i="12" l="1"/>
  <c r="N9" i="9"/>
  <c r="O9" i="9" s="1"/>
  <c r="N10" i="9"/>
  <c r="O10" i="9" s="1"/>
  <c r="N11" i="9"/>
  <c r="O11" i="9" s="1"/>
  <c r="N12" i="9"/>
  <c r="O12" i="9" s="1"/>
  <c r="N13" i="9"/>
  <c r="O13" i="9" s="1"/>
  <c r="K8" i="9" l="1"/>
  <c r="L8" i="9"/>
  <c r="M8" i="9" s="1"/>
  <c r="N8" i="9"/>
  <c r="O8" i="9" s="1"/>
  <c r="U10" i="9"/>
  <c r="U11" i="9"/>
  <c r="U12" i="9"/>
  <c r="U13" i="9"/>
  <c r="U9" i="9"/>
  <c r="T10" i="9"/>
  <c r="T11" i="9"/>
  <c r="T12" i="9"/>
  <c r="T13" i="9"/>
  <c r="T9" i="9"/>
  <c r="S10" i="9"/>
  <c r="S11" i="9"/>
  <c r="S12" i="9"/>
  <c r="S13" i="9"/>
  <c r="S9" i="9"/>
  <c r="T14" i="9" l="1"/>
  <c r="O14" i="9"/>
  <c r="O15" i="9"/>
  <c r="U14" i="9"/>
  <c r="S14" i="9"/>
  <c r="H6" i="11"/>
  <c r="H7" i="11"/>
  <c r="H8" i="11"/>
  <c r="H9" i="11"/>
  <c r="H10" i="11"/>
  <c r="H11" i="11"/>
  <c r="H5" i="11"/>
  <c r="L11" i="11"/>
  <c r="M11" i="11" s="1"/>
  <c r="K11" i="11"/>
  <c r="N11" i="11" s="1"/>
  <c r="O11" i="11" s="1"/>
  <c r="J11" i="11"/>
  <c r="L10" i="11"/>
  <c r="K10" i="11"/>
  <c r="N10" i="11" s="1"/>
  <c r="O10" i="11" s="1"/>
  <c r="J10" i="11"/>
  <c r="L9" i="11"/>
  <c r="M9" i="11" s="1"/>
  <c r="K9" i="11"/>
  <c r="N9" i="11" s="1"/>
  <c r="O9" i="11" s="1"/>
  <c r="J9" i="11"/>
  <c r="L8" i="11"/>
  <c r="K8" i="11"/>
  <c r="N8" i="11" s="1"/>
  <c r="O8" i="11" s="1"/>
  <c r="J8" i="11"/>
  <c r="L7" i="11"/>
  <c r="M7" i="11" s="1"/>
  <c r="K7" i="11"/>
  <c r="N7" i="11" s="1"/>
  <c r="O7" i="11" s="1"/>
  <c r="J7" i="11"/>
  <c r="L6" i="11"/>
  <c r="K6" i="11"/>
  <c r="N6" i="11" s="1"/>
  <c r="O6" i="11" s="1"/>
  <c r="J6" i="11"/>
  <c r="L5" i="11"/>
  <c r="M5" i="11" s="1"/>
  <c r="K5" i="11"/>
  <c r="N5" i="11" s="1"/>
  <c r="O5" i="11" s="1"/>
  <c r="J5" i="11"/>
  <c r="O13" i="11" l="1"/>
  <c r="M6" i="11"/>
  <c r="M8" i="11"/>
  <c r="M10" i="11"/>
  <c r="G34" i="10"/>
  <c r="G33" i="10"/>
  <c r="G32" i="10"/>
  <c r="G31" i="10"/>
  <c r="G30" i="10"/>
  <c r="G29" i="10"/>
  <c r="G28" i="10"/>
  <c r="G27" i="10"/>
  <c r="G22" i="10"/>
  <c r="G21" i="10"/>
  <c r="G20" i="10"/>
  <c r="G19" i="10"/>
  <c r="G18" i="10"/>
  <c r="G17" i="10"/>
  <c r="G16" i="10"/>
  <c r="G15" i="10"/>
  <c r="G4" i="10"/>
  <c r="G5" i="10"/>
  <c r="G6" i="10"/>
  <c r="G7" i="10"/>
  <c r="G8" i="10"/>
  <c r="G9" i="10"/>
  <c r="G10" i="10"/>
  <c r="G3" i="10"/>
</calcChain>
</file>

<file path=xl/sharedStrings.xml><?xml version="1.0" encoding="utf-8"?>
<sst xmlns="http://schemas.openxmlformats.org/spreadsheetml/2006/main" count="148" uniqueCount="91">
  <si>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</si>
  <si>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</si>
  <si>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</si>
  <si>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</si>
  <si>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</si>
  <si>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</si>
  <si>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</si>
  <si>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</si>
  <si>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>Начальная (максимальня) цена контракта,  (руб.)</t>
  </si>
  <si>
    <t>Наименование объекта закупки</t>
  </si>
  <si>
    <t>Расчет НМЦК*</t>
  </si>
  <si>
    <t>Цена за единицу изм.  (руб.)</t>
  </si>
  <si>
    <r>
      <t xml:space="preserve">Средняя арифметическая цена за единицу  (руб.)    </t>
    </r>
    <r>
      <rPr>
        <b/>
        <i/>
        <sz val="9"/>
        <color indexed="8"/>
        <rFont val="Times New Roman"/>
        <family val="1"/>
        <charset val="204"/>
      </rPr>
      <t xml:space="preserve">&lt;ц&gt; </t>
    </r>
  </si>
  <si>
    <t>Ценовое предложение № 4</t>
  </si>
  <si>
    <t>Ценовое предложение № 5 от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</si>
  <si>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</si>
  <si>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* Расчет НМЦК определен методом сопоставимых рыночных цен (анализа рынка), являющимся приоритетным для определения и обоснования НМЦК.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(далее – Методические рекомендации).</t>
  </si>
  <si>
    <t>Ценовая информация (руб.)</t>
  </si>
  <si>
    <t>1л</t>
  </si>
  <si>
    <t>0,1л</t>
  </si>
  <si>
    <t>0,75л</t>
  </si>
  <si>
    <t>банка</t>
  </si>
  <si>
    <t>5л</t>
  </si>
  <si>
    <t>1кг</t>
  </si>
  <si>
    <t>шт=упак</t>
  </si>
  <si>
    <t>цена за упак</t>
  </si>
  <si>
    <t>объем</t>
  </si>
  <si>
    <t>кол-во по кп</t>
  </si>
  <si>
    <t>необходимо в ед изм</t>
  </si>
  <si>
    <t>итого в кп</t>
  </si>
  <si>
    <t>цена за ед изм</t>
  </si>
  <si>
    <t>Ценовое предложение № 1</t>
  </si>
  <si>
    <t>Ценовое предложение № 2</t>
  </si>
  <si>
    <t>Ценовое предложение № 3</t>
  </si>
  <si>
    <t>специалист по закупкам</t>
  </si>
  <si>
    <t>А.О. Георгиева</t>
  </si>
  <si>
    <t xml:space="preserve">В реестре товаров, в рамках нормирования в сфере закупок в соответствии сРаспоряжение Комитета по государственному заказу Санкт‑Петербурга, не выявлено сопостовимых условий по характеристикам закупаемых товаров 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</si>
  <si>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</si>
  <si>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</si>
  <si>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</si>
  <si>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 xml:space="preserve">на </t>
    </r>
    <r>
      <rPr>
        <sz val="10"/>
        <color indexed="10"/>
        <rFont val="Times New Roman"/>
        <family val="1"/>
        <charset val="204"/>
      </rPr>
      <t>_._.20__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</si>
  <si>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</si>
  <si>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</si>
  <si>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</si>
  <si>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</si>
  <si>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</si>
  <si>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</si>
  <si>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ИЦИ №1</t>
  </si>
  <si>
    <t>ИЦИ №2</t>
  </si>
  <si>
    <t>ИЦИ №3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</si>
  <si>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</si>
  <si>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</si>
  <si>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</t>
  </si>
  <si>
    <t>6а</t>
  </si>
  <si>
    <t>6б</t>
  </si>
  <si>
    <t>7=3+4+5+6+6б</t>
  </si>
  <si>
    <t>9 = кол-во ИЦИ</t>
  </si>
  <si>
    <t>15=13*8</t>
  </si>
  <si>
    <t>Предельная цена единицы товара, работы, услуги, установленная в рамках нормирования в сфере закупок**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</si>
  <si>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 xml:space="preserve"> (не должен превышать 33%)</t>
    </r>
  </si>
  <si>
    <t xml:space="preserve">**Предельная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                                                                                                                                                *В реестре товаров, в рамках нормирования в сфере закупок в соответствии сРаспоряжение Комитета по государственному заказу Санкт‑Петербурга, не выявлено сопостовимых условий по характеристикам закупаемых товаров </t>
  </si>
  <si>
    <t>Расчет и обоснование НМЦК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</si>
  <si>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</si>
  <si>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Замер полного сопротивления цепи "фаза-нуль"</t>
  </si>
  <si>
    <t>Проверка наличия цепи между заземлителями и заземленными элементами</t>
  </si>
  <si>
    <t>Измерения сопротивления растеканию контура</t>
  </si>
  <si>
    <t>шт</t>
  </si>
  <si>
    <t>пд</t>
  </si>
  <si>
    <t>Проверка работы устройства защитного отключения (УЗО)</t>
  </si>
  <si>
    <t>1.</t>
  </si>
  <si>
    <t>1.1.</t>
  </si>
  <si>
    <t>1.2.</t>
  </si>
  <si>
    <t>1.3.</t>
  </si>
  <si>
    <t>1.4.</t>
  </si>
  <si>
    <t>1.5.</t>
  </si>
  <si>
    <t>усл.ед.</t>
  </si>
  <si>
    <t>Оказание услуг по выполнению работ по замерам сопротивления изоляции:</t>
  </si>
  <si>
    <t>линий</t>
  </si>
  <si>
    <t>точка</t>
  </si>
  <si>
    <t>контур</t>
  </si>
  <si>
    <t>линия</t>
  </si>
  <si>
    <t xml:space="preserve">**Предельная цена закупаемой продукции установлена в рамках нормирования в сфере закупок в соответствии с распоряжением Санкт-Петербурга об утверждении требований к закупаемым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                                                                                                                                                                                                                    *В реестре товаров, в рамках нормирования в сфере закупок в соответствии сРаспоряжение Комитета по государственному заказу Санкт‑Петербурга, не выявлено сопостовимых условий по характеристикам закупаемых товаров </t>
  </si>
  <si>
    <t>КТРУ/ККН/ОКПД2</t>
  </si>
  <si>
    <t>Картридж для электрографических печатающих устройств</t>
  </si>
  <si>
    <t>Ценовое предложение от 28.05.2026 № 01-118/26-15</t>
  </si>
  <si>
    <t>Ценовое предложение от 28.05.2026 № 01-120/26-15</t>
  </si>
  <si>
    <t>Ценовое предложение от 28.05.2026 № 01-119/26-15</t>
  </si>
  <si>
    <t>Средняя цена из реестра товаров, руб</t>
  </si>
  <si>
    <t xml:space="preserve">ОКПД2 20.59.12.120 КТРУ 20.59.12.120-00000002                              ККН отсутствует </t>
  </si>
  <si>
    <r>
      <t xml:space="preserve">                             </t>
    </r>
    <r>
      <rPr>
        <sz val="10"/>
        <color theme="1"/>
        <rFont val="Times New Roman"/>
        <family val="1"/>
        <charset val="204"/>
      </rPr>
      <t>ОКПД2 20.59.12.120       КТРУ 20.59.12.120-00000002                             ККН 26.20.40.120-883</t>
    </r>
  </si>
  <si>
    <t>ОКПД2 20.59.12.120 КТРУ 20.59.12.120-00000002                         ККН  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</si>
</sst>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%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" fontId="0" fillId="0" borderId="0" xfId="0" applyNumberFormat="1" applyProtection="1"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 wrapText="1"/>
      <protection locked="0"/>
    </xf>
    <xf numFmtId="1" fontId="13" fillId="0" borderId="2" xfId="0" applyNumberFormat="1" applyFont="1" applyBorder="1" applyAlignment="1" applyProtection="1">
      <alignment horizontal="center" vertical="center" wrapText="1"/>
      <protection locked="0"/>
    </xf>
    <xf numFmtId="4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 wrapText="1"/>
      <protection hidden="1"/>
    </xf>
    <xf numFmtId="4" fontId="7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8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8" xfId="0" applyNumberFormat="1" applyFont="1" applyFill="1" applyBorder="1" applyAlignment="1" applyProtection="1">
      <alignment horizontal="center" vertical="center" wrapText="1" justifyLastLine="1"/>
      <protection locked="0"/>
    </xf>
    <xf numFmtId="4" fontId="14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8" xfId="0" applyNumberFormat="1" applyFont="1" applyFill="1" applyBorder="1" applyAlignment="1" applyProtection="1">
      <alignment horizontal="center" vertical="center" wrapText="1" justifyLastLine="1"/>
      <protection hidden="1"/>
    </xf>
    <xf numFmtId="4" fontId="7" fillId="3" borderId="8" xfId="0" applyNumberFormat="1" applyFont="1" applyFill="1" applyBorder="1" applyAlignment="1" applyProtection="1">
      <alignment horizontal="center" vertical="center" justifyLastLine="1"/>
      <protection hidden="1"/>
    </xf>
    <xf numFmtId="4" fontId="6" fillId="0" borderId="9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2" applyFont="1" applyBorder="1" applyAlignment="1">
      <alignment horizontal="center" vertical="center" wrapText="1"/>
    </xf>
    <xf numFmtId="43" fontId="0" fillId="0" borderId="1" xfId="0" applyNumberFormat="1" applyBorder="1" applyAlignment="1">
      <alignment horizontal="center" vertical="center" wrapText="1"/>
    </xf>
    <xf numFmtId="43" fontId="15" fillId="0" borderId="1" xfId="2" applyFont="1" applyFill="1" applyBorder="1" applyAlignment="1" applyProtection="1">
      <alignment horizontal="center" vertical="center" wrapText="1" justifyLastLine="1"/>
      <protection hidden="1"/>
    </xf>
    <xf numFmtId="0" fontId="19" fillId="4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top" wrapText="1"/>
    </xf>
    <xf numFmtId="164" fontId="19" fillId="0" borderId="3" xfId="0" applyNumberFormat="1" applyFont="1" applyFill="1" applyBorder="1" applyAlignment="1">
      <alignment horizontal="center" vertical="top" wrapText="1"/>
    </xf>
    <xf numFmtId="1" fontId="25" fillId="4" borderId="1" xfId="0" applyNumberFormat="1" applyFont="1" applyFill="1" applyBorder="1" applyAlignment="1">
      <alignment horizontal="center" vertical="center" wrapText="1"/>
    </xf>
    <xf numFmtId="1" fontId="25" fillId="0" borderId="1" xfId="0" applyNumberFormat="1" applyFont="1" applyFill="1" applyBorder="1" applyAlignment="1">
      <alignment horizontal="center" vertical="center" wrapText="1"/>
    </xf>
    <xf numFmtId="1" fontId="26" fillId="4" borderId="1" xfId="0" applyNumberFormat="1" applyFont="1" applyFill="1" applyBorder="1" applyAlignment="1">
      <alignment horizontal="center" vertical="top" wrapText="1"/>
    </xf>
    <xf numFmtId="4" fontId="17" fillId="4" borderId="1" xfId="0" applyNumberFormat="1" applyFont="1" applyFill="1" applyBorder="1" applyAlignment="1">
      <alignment horizontal="left" vertical="top" wrapText="1"/>
    </xf>
    <xf numFmtId="4" fontId="17" fillId="4" borderId="1" xfId="0" applyNumberFormat="1" applyFont="1" applyFill="1" applyBorder="1" applyAlignment="1">
      <alignment horizontal="center" vertical="top" wrapText="1"/>
    </xf>
    <xf numFmtId="4" fontId="16" fillId="0" borderId="1" xfId="0" applyNumberFormat="1" applyFont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4" fontId="17" fillId="5" borderId="1" xfId="0" applyNumberFormat="1" applyFont="1" applyFill="1" applyBorder="1" applyAlignment="1">
      <alignment horizontal="center" vertical="top" wrapText="1"/>
    </xf>
    <xf numFmtId="164" fontId="17" fillId="5" borderId="1" xfId="0" applyNumberFormat="1" applyFont="1" applyFill="1" applyBorder="1" applyAlignment="1">
      <alignment horizontal="center" vertical="top" wrapText="1"/>
    </xf>
    <xf numFmtId="1" fontId="27" fillId="6" borderId="1" xfId="0" applyNumberFormat="1" applyFont="1" applyFill="1" applyBorder="1" applyAlignment="1">
      <alignment horizontal="center" vertical="top" wrapText="1"/>
    </xf>
    <xf numFmtId="4" fontId="27" fillId="6" borderId="1" xfId="0" applyNumberFormat="1" applyFont="1" applyFill="1" applyBorder="1" applyAlignment="1">
      <alignment horizontal="center" vertical="top" wrapText="1"/>
    </xf>
    <xf numFmtId="4" fontId="28" fillId="6" borderId="1" xfId="0" applyNumberFormat="1" applyFont="1" applyFill="1" applyBorder="1" applyAlignment="1">
      <alignment horizontal="center" vertical="top" wrapText="1"/>
    </xf>
    <xf numFmtId="4" fontId="29" fillId="6" borderId="1" xfId="0" applyNumberFormat="1" applyFont="1" applyFill="1" applyBorder="1" applyAlignment="1">
      <alignment horizontal="center" vertical="top" wrapText="1"/>
    </xf>
    <xf numFmtId="164" fontId="29" fillId="6" borderId="1" xfId="0" applyNumberFormat="1" applyFont="1" applyFill="1" applyBorder="1" applyAlignment="1">
      <alignment horizontal="center" vertical="top" wrapText="1"/>
    </xf>
    <xf numFmtId="4" fontId="19" fillId="4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 justifyLastLine="1"/>
      <protection locked="0"/>
    </xf>
    <xf numFmtId="43" fontId="7" fillId="2" borderId="1" xfId="2" applyFont="1" applyFill="1" applyBorder="1" applyAlignment="1" applyProtection="1">
      <alignment horizontal="center" vertical="center" wrapText="1"/>
      <protection locked="0"/>
    </xf>
    <xf numFmtId="43" fontId="14" fillId="3" borderId="1" xfId="2" applyFont="1" applyFill="1" applyBorder="1" applyAlignment="1" applyProtection="1">
      <alignment horizontal="center" vertical="center" wrapText="1"/>
      <protection locked="0"/>
    </xf>
    <xf numFmtId="43" fontId="6" fillId="3" borderId="1" xfId="2" applyFont="1" applyFill="1" applyBorder="1" applyAlignment="1" applyProtection="1">
      <alignment horizontal="center" vertical="center" wrapText="1"/>
      <protection locked="0"/>
    </xf>
    <xf numFmtId="1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 justifyLastLine="1"/>
      <protection locked="0"/>
    </xf>
    <xf numFmtId="1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 wrapText="1"/>
    </xf>
    <xf numFmtId="1" fontId="7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49" fontId="7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8" xfId="0" applyNumberFormat="1" applyFont="1" applyFill="1" applyBorder="1" applyAlignment="1" applyProtection="1">
      <alignment horizontal="center" vertical="center" wrapText="1"/>
      <protection locked="0"/>
    </xf>
    <xf numFmtId="43" fontId="0" fillId="0" borderId="0" xfId="0" applyNumberFormat="1" applyAlignment="1" applyProtection="1">
      <alignment horizontal="center" vertical="center"/>
      <protection locked="0"/>
    </xf>
    <xf numFmtId="43" fontId="8" fillId="2" borderId="1" xfId="2" applyFont="1" applyFill="1" applyBorder="1" applyAlignment="1" applyProtection="1">
      <alignment horizontal="center" vertical="center" wrapText="1"/>
      <protection locked="0"/>
    </xf>
    <xf numFmtId="4" fontId="17" fillId="5" borderId="1" xfId="0" applyNumberFormat="1" applyFont="1" applyFill="1" applyBorder="1" applyAlignment="1">
      <alignment horizontal="center" vertical="center" wrapText="1"/>
    </xf>
    <xf numFmtId="164" fontId="17" fillId="5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 justifyLastLine="1"/>
      <protection locked="0"/>
    </xf>
    <xf numFmtId="4" fontId="14" fillId="3" borderId="0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0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0" xfId="0" applyNumberFormat="1" applyFont="1" applyFill="1" applyBorder="1" applyAlignment="1" applyProtection="1">
      <alignment horizontal="center" vertical="center" wrapText="1" justifyLastLine="1"/>
      <protection hidden="1"/>
    </xf>
    <xf numFmtId="4" fontId="7" fillId="3" borderId="0" xfId="0" applyNumberFormat="1" applyFont="1" applyFill="1" applyBorder="1" applyAlignment="1" applyProtection="1">
      <alignment horizontal="center" vertical="center" justifyLastLine="1"/>
      <protection hidden="1"/>
    </xf>
    <xf numFmtId="4" fontId="6" fillId="0" borderId="15" xfId="0" applyNumberFormat="1" applyFont="1" applyBorder="1" applyAlignment="1" applyProtection="1">
      <alignment horizontal="center" vertical="center" wrapText="1"/>
      <protection hidden="1"/>
    </xf>
    <xf numFmtId="43" fontId="15" fillId="0" borderId="2" xfId="2" applyFont="1" applyFill="1" applyBorder="1" applyAlignment="1" applyProtection="1">
      <alignment horizontal="center" vertical="center" wrapText="1" justifyLastLine="1"/>
      <protection hidden="1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center" vertical="center" wrapText="1"/>
    </xf>
    <xf numFmtId="1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2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2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9" fillId="4" borderId="3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4" fontId="19" fillId="0" borderId="6" xfId="0" applyNumberFormat="1" applyFont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 wrapText="1"/>
    </xf>
    <xf numFmtId="4" fontId="19" fillId="0" borderId="7" xfId="0" applyNumberFormat="1" applyFont="1" applyBorder="1" applyAlignment="1">
      <alignment horizontal="center" vertical="center" wrapText="1"/>
    </xf>
    <xf numFmtId="4" fontId="19" fillId="0" borderId="3" xfId="0" applyNumberFormat="1" applyFont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4" fontId="19" fillId="4" borderId="3" xfId="0" applyNumberFormat="1" applyFont="1" applyFill="1" applyBorder="1" applyAlignment="1">
      <alignment horizontal="center" vertical="center" wrapText="1"/>
    </xf>
    <xf numFmtId="4" fontId="19" fillId="4" borderId="2" xfId="0" applyNumberFormat="1" applyFont="1" applyFill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right" vertical="center" wrapText="1"/>
    </xf>
    <xf numFmtId="4" fontId="23" fillId="0" borderId="10" xfId="0" applyNumberFormat="1" applyFont="1" applyBorder="1" applyAlignment="1">
      <alignment horizontal="right" vertical="center" wrapText="1"/>
    </xf>
    <xf numFmtId="4" fontId="23" fillId="0" borderId="7" xfId="0" applyNumberFormat="1" applyFont="1" applyBorder="1" applyAlignment="1">
      <alignment horizontal="right" vertical="center" wrapText="1"/>
    </xf>
    <xf numFmtId="1" fontId="18" fillId="0" borderId="3" xfId="0" applyNumberFormat="1" applyFont="1" applyBorder="1" applyAlignment="1">
      <alignment horizontal="center" vertical="center" wrapText="1"/>
    </xf>
    <xf numFmtId="1" fontId="18" fillId="0" borderId="11" xfId="0" applyNumberFormat="1" applyFont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wrapText="1"/>
    </xf>
    <xf numFmtId="0" fontId="22" fillId="4" borderId="2" xfId="0" applyFont="1" applyFill="1" applyBorder="1" applyAlignment="1">
      <alignment horizontal="center" wrapText="1"/>
    </xf>
    <xf numFmtId="0" fontId="23" fillId="4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4" xfId="1"/>
    <cellStyle name="Финансовый" xfId="2" builtinId="3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2390775"/>
          <a:ext cx="9810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2362200"/>
          <a:ext cx="10001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5</xdr:row>
      <xdr:rowOff>952500</xdr:rowOff>
    </xdr:from>
    <xdr:to>
      <xdr:col>13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5</xdr:row>
      <xdr:rowOff>923925</xdr:rowOff>
    </xdr:from>
    <xdr:to>
      <xdr:col>11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2</xdr:row>
      <xdr:rowOff>295275</xdr:rowOff>
    </xdr:from>
    <xdr:to>
      <xdr:col>7</xdr:col>
      <xdr:colOff>561975</xdr:colOff>
      <xdr:row>2</xdr:row>
      <xdr:rowOff>1295400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439400" y="11430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85725</xdr:colOff>
      <xdr:row>2</xdr:row>
      <xdr:rowOff>904875</xdr:rowOff>
    </xdr:from>
    <xdr:to>
      <xdr:col>12</xdr:col>
      <xdr:colOff>628650</xdr:colOff>
      <xdr:row>2</xdr:row>
      <xdr:rowOff>1562100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6025" y="1609725"/>
          <a:ext cx="5429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2</xdr:row>
      <xdr:rowOff>285750</xdr:rowOff>
    </xdr:from>
    <xdr:to>
      <xdr:col>7</xdr:col>
      <xdr:colOff>609600</xdr:colOff>
      <xdr:row>2</xdr:row>
      <xdr:rowOff>1295400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410825" y="11334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117431</xdr:colOff>
      <xdr:row>2</xdr:row>
      <xdr:rowOff>762000</xdr:rowOff>
    </xdr:from>
    <xdr:to>
      <xdr:col>11</xdr:col>
      <xdr:colOff>818541</xdr:colOff>
      <xdr:row>2</xdr:row>
      <xdr:rowOff>1257300</xdr:rowOff>
    </xdr:to>
    <xdr:pic>
      <xdr:nvPicPr>
        <xdr:cNvPr id="8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231" y="1466850"/>
          <a:ext cx="70111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1009650</xdr:colOff>
      <xdr:row>1</xdr:row>
      <xdr:rowOff>28575</xdr:rowOff>
    </xdr:from>
    <xdr:to>
      <xdr:col>7</xdr:col>
      <xdr:colOff>9525</xdr:colOff>
      <xdr:row>1</xdr:row>
      <xdr:rowOff>190500</xdr:rowOff>
    </xdr:to>
    <xdr:pic>
      <xdr:nvPicPr>
        <xdr:cNvPr id="11" name="Рисунок 5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5100" y="34290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0</xdr:row>
      <xdr:rowOff>247650</xdr:rowOff>
    </xdr:from>
    <xdr:to>
      <xdr:col>6</xdr:col>
      <xdr:colOff>561975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24765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3"/>
  <sheetViews>
    <sheetView tabSelected="1" topLeftCell="D5" zoomScale="110" zoomScaleNormal="110" workbookViewId="0">
      <selection activeCell="W9" sqref="W9"/>
    </sheetView>
  </sheetViews>
  <sheetFormatPr defaultRowHeight="15" x14ac:dyDescent="0.25"/>
  <cols>
    <col min="1" max="1" width="6.42578125" style="53" customWidth="1"/>
    <col min="2" max="2" width="13.7109375" style="53" customWidth="1"/>
    <col min="3" max="3" width="29.5703125" style="50" customWidth="1"/>
    <col min="4" max="4" width="8.42578125" style="53" customWidth="1"/>
    <col min="5" max="5" width="7.7109375" style="53" customWidth="1"/>
    <col min="6" max="6" width="12.85546875" style="53" customWidth="1"/>
    <col min="7" max="9" width="13" style="53" customWidth="1"/>
    <col min="10" max="10" width="12.28515625" style="54" customWidth="1"/>
    <col min="11" max="11" width="16.5703125" style="53" customWidth="1"/>
    <col min="12" max="12" width="15" style="53" customWidth="1"/>
    <col min="13" max="13" width="9.7109375" style="53" customWidth="1"/>
    <col min="14" max="14" width="21.140625" style="55" customWidth="1"/>
    <col min="15" max="15" width="9.140625" style="53"/>
    <col min="16" max="16" width="11" style="53" bestFit="1" customWidth="1"/>
    <col min="17" max="17" width="9.140625" style="53"/>
    <col min="18" max="20" width="12.140625" style="53" bestFit="1" customWidth="1"/>
    <col min="21" max="16384" width="9.140625" style="53"/>
  </cols>
  <sheetData>
    <row r="1" spans="1:20" ht="15.75" x14ac:dyDescent="0.25">
      <c r="A1" s="70"/>
      <c r="B1" s="81"/>
      <c r="C1" s="49"/>
      <c r="D1" s="70"/>
      <c r="E1" s="70"/>
      <c r="F1" s="70"/>
      <c r="G1" s="70"/>
      <c r="H1" s="97"/>
      <c r="I1" s="97"/>
      <c r="J1" s="51"/>
      <c r="K1" s="52"/>
      <c r="L1" s="70"/>
      <c r="M1" s="100"/>
      <c r="N1" s="100"/>
    </row>
    <row r="2" spans="1:20" ht="15" customHeight="1" x14ac:dyDescent="0.25">
      <c r="A2" s="101" t="s">
        <v>61</v>
      </c>
      <c r="B2" s="101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20" ht="27" customHeight="1" x14ac:dyDescent="0.25">
      <c r="A3" s="103" t="s">
        <v>6</v>
      </c>
      <c r="B3" s="104"/>
      <c r="C3" s="105"/>
      <c r="D3" s="106" t="s">
        <v>7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20" x14ac:dyDescent="0.25">
      <c r="A4" s="107" t="s">
        <v>10</v>
      </c>
      <c r="B4" s="104"/>
      <c r="C4" s="104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9"/>
    </row>
    <row r="5" spans="1:20" ht="40.5" customHeight="1" x14ac:dyDescent="0.25">
      <c r="A5" s="120" t="s">
        <v>1</v>
      </c>
      <c r="B5" s="121" t="s">
        <v>82</v>
      </c>
      <c r="C5" s="121" t="s">
        <v>9</v>
      </c>
      <c r="D5" s="122" t="s">
        <v>2</v>
      </c>
      <c r="E5" s="122" t="s">
        <v>0</v>
      </c>
      <c r="F5" s="123" t="s">
        <v>17</v>
      </c>
      <c r="G5" s="124"/>
      <c r="H5" s="124"/>
      <c r="I5" s="124"/>
      <c r="J5" s="111" t="s">
        <v>3</v>
      </c>
      <c r="K5" s="111"/>
      <c r="L5" s="111"/>
      <c r="M5" s="112" t="s">
        <v>11</v>
      </c>
      <c r="N5" s="114" t="s">
        <v>8</v>
      </c>
    </row>
    <row r="6" spans="1:20" ht="99.75" customHeight="1" x14ac:dyDescent="0.25">
      <c r="A6" s="121"/>
      <c r="B6" s="120"/>
      <c r="C6" s="120"/>
      <c r="D6" s="122"/>
      <c r="E6" s="122"/>
      <c r="F6" s="93" t="s">
        <v>85</v>
      </c>
      <c r="G6" s="93" t="s">
        <v>86</v>
      </c>
      <c r="H6" s="96" t="s">
        <v>84</v>
      </c>
      <c r="I6" s="96" t="s">
        <v>87</v>
      </c>
      <c r="J6" s="6" t="s">
        <v>12</v>
      </c>
      <c r="K6" s="71" t="s">
        <v>4</v>
      </c>
      <c r="L6" s="71" t="s">
        <v>59</v>
      </c>
      <c r="M6" s="113"/>
      <c r="N6" s="115"/>
    </row>
    <row r="7" spans="1:20" ht="18.75" customHeight="1" x14ac:dyDescent="0.25">
      <c r="A7" s="7">
        <v>1</v>
      </c>
      <c r="B7" s="8">
        <v>2</v>
      </c>
      <c r="C7" s="7">
        <v>3</v>
      </c>
      <c r="D7" s="8">
        <v>4</v>
      </c>
      <c r="E7" s="7">
        <v>5</v>
      </c>
      <c r="F7" s="8">
        <v>6</v>
      </c>
      <c r="G7" s="7">
        <v>7</v>
      </c>
      <c r="H7" s="99"/>
      <c r="I7" s="99"/>
      <c r="J7" s="8">
        <v>10</v>
      </c>
      <c r="K7" s="8">
        <v>11</v>
      </c>
      <c r="L7" s="8">
        <v>12</v>
      </c>
      <c r="M7" s="10">
        <v>14</v>
      </c>
      <c r="N7" s="11">
        <v>15</v>
      </c>
    </row>
    <row r="8" spans="1:20" ht="106.5" customHeight="1" x14ac:dyDescent="0.25">
      <c r="A8" s="8">
        <v>1</v>
      </c>
      <c r="B8" s="65" t="s">
        <v>89</v>
      </c>
      <c r="C8" s="82" t="s">
        <v>83</v>
      </c>
      <c r="D8" s="8" t="s">
        <v>66</v>
      </c>
      <c r="E8" s="83">
        <v>50</v>
      </c>
      <c r="F8" s="12">
        <v>900</v>
      </c>
      <c r="G8" s="84">
        <v>1000</v>
      </c>
      <c r="H8" s="95">
        <v>980</v>
      </c>
      <c r="I8" s="95">
        <v>1486.71</v>
      </c>
      <c r="J8" s="78">
        <f>IF(ISERR(AVERAGE(F8:I8)),"",AVERAGE(F8:I8))</f>
        <v>1091.6775</v>
      </c>
      <c r="K8" s="78">
        <f>IF(ISERR(STDEV(F8:I8)),"",STDEV(F8:I8))</f>
        <v>266.87548162329648</v>
      </c>
      <c r="L8" s="79">
        <f t="shared" ref="L8" si="0">IF(ISERR(K8/J8),"",K8/J8)</f>
        <v>0.24446366406131526</v>
      </c>
      <c r="M8" s="12">
        <f>(G8+H8+F8)/3</f>
        <v>960</v>
      </c>
      <c r="N8" s="80">
        <f>ROUND(M8*E8,2)</f>
        <v>48000</v>
      </c>
    </row>
    <row r="9" spans="1:20" ht="105" customHeight="1" x14ac:dyDescent="0.25">
      <c r="A9" s="8">
        <v>2</v>
      </c>
      <c r="B9" s="98" t="s">
        <v>88</v>
      </c>
      <c r="C9" s="82" t="s">
        <v>83</v>
      </c>
      <c r="D9" s="8" t="s">
        <v>66</v>
      </c>
      <c r="E9" s="83">
        <v>25</v>
      </c>
      <c r="F9" s="12">
        <v>1000</v>
      </c>
      <c r="G9" s="94">
        <v>1000</v>
      </c>
      <c r="H9" s="95">
        <v>1060</v>
      </c>
      <c r="I9" s="95"/>
      <c r="J9" s="78">
        <f>IF(ISERR(AVERAGE(F9:I9)),"",AVERAGE(F9:I9))</f>
        <v>1020</v>
      </c>
      <c r="K9" s="78">
        <f>IF(ISERR(STDEV(F9:I9)),"",STDEV(F9:I9))</f>
        <v>34.641016151377549</v>
      </c>
      <c r="L9" s="79">
        <f t="shared" ref="L9:L10" si="1">IF(ISERR(K9/J9),"",K9/J9)</f>
        <v>3.3961780540566228E-2</v>
      </c>
      <c r="M9" s="12">
        <f t="shared" ref="M9" si="2">(G9+H9+F9)/3</f>
        <v>1020</v>
      </c>
      <c r="N9" s="80">
        <f>ROUND(M9*E9,2)</f>
        <v>25500</v>
      </c>
    </row>
    <row r="10" spans="1:20" ht="102.75" customHeight="1" x14ac:dyDescent="0.25">
      <c r="A10" s="8">
        <v>3</v>
      </c>
      <c r="B10" s="98" t="s">
        <v>90</v>
      </c>
      <c r="C10" s="82" t="s">
        <v>83</v>
      </c>
      <c r="D10" s="8" t="s">
        <v>66</v>
      </c>
      <c r="E10" s="83">
        <v>5</v>
      </c>
      <c r="F10" s="12">
        <v>1120</v>
      </c>
      <c r="G10" s="94">
        <v>1200</v>
      </c>
      <c r="H10" s="95">
        <v>1300</v>
      </c>
      <c r="I10" s="95"/>
      <c r="J10" s="78">
        <f>IF(ISERR(AVERAGE(F10:I10)),"",AVERAGE(F10:I10))</f>
        <v>1206.6666666666667</v>
      </c>
      <c r="K10" s="78">
        <f>IF(ISERR(STDEV(F10:I10)),"",STDEV(F10:I10))</f>
        <v>90.184995056457879</v>
      </c>
      <c r="L10" s="79">
        <f t="shared" si="1"/>
        <v>7.473894617938498E-2</v>
      </c>
      <c r="M10" s="12">
        <v>1206.67</v>
      </c>
      <c r="N10" s="80">
        <v>6033.35</v>
      </c>
    </row>
    <row r="11" spans="1:20" ht="25.5" customHeight="1" x14ac:dyDescent="0.25">
      <c r="A11" s="85"/>
      <c r="B11" s="85"/>
      <c r="C11" s="62"/>
      <c r="D11" s="63"/>
      <c r="E11" s="86"/>
      <c r="F11" s="87"/>
      <c r="G11" s="88"/>
      <c r="H11" s="88"/>
      <c r="I11" s="88"/>
      <c r="J11" s="89"/>
      <c r="K11" s="90"/>
      <c r="L11" s="90"/>
      <c r="M11" s="91"/>
      <c r="N11" s="92">
        <f>SUM(N8:N10)</f>
        <v>79533.350000000006</v>
      </c>
      <c r="P11" s="76"/>
      <c r="R11" s="76"/>
      <c r="S11" s="76"/>
      <c r="T11" s="76"/>
    </row>
    <row r="12" spans="1:20" ht="21.75" customHeight="1" x14ac:dyDescent="0.25">
      <c r="A12" s="116" t="s">
        <v>5</v>
      </c>
      <c r="B12" s="116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16">
        <f>N11</f>
        <v>79533.350000000006</v>
      </c>
      <c r="R12" s="76"/>
    </row>
    <row r="13" spans="1:20" ht="30.75" customHeight="1" x14ac:dyDescent="0.25">
      <c r="A13" s="119" t="s">
        <v>15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</row>
    <row r="14" spans="1:20" ht="24" customHeight="1" x14ac:dyDescent="0.25">
      <c r="A14" s="110" t="s">
        <v>16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</row>
    <row r="15" spans="1:20" ht="39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</row>
    <row r="16" spans="1:20" ht="67.5" customHeight="1" x14ac:dyDescent="0.25">
      <c r="A16" s="110" t="s">
        <v>81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</row>
    <row r="17" ht="24.75" customHeight="1" x14ac:dyDescent="0.25"/>
    <row r="24" ht="42" customHeight="1" x14ac:dyDescent="0.25"/>
    <row r="26" ht="36.75" customHeight="1" x14ac:dyDescent="0.25"/>
    <row r="33" ht="35.25" customHeight="1" x14ac:dyDescent="0.25"/>
  </sheetData>
  <sheetProtection deleteColumns="0"/>
  <mergeCells count="18">
    <mergeCell ref="A16:N16"/>
    <mergeCell ref="J5:L5"/>
    <mergeCell ref="M5:M6"/>
    <mergeCell ref="N5:N6"/>
    <mergeCell ref="A12:M12"/>
    <mergeCell ref="A13:N13"/>
    <mergeCell ref="A14:N15"/>
    <mergeCell ref="A5:A6"/>
    <mergeCell ref="C5:C6"/>
    <mergeCell ref="D5:D6"/>
    <mergeCell ref="E5:E6"/>
    <mergeCell ref="F5:I5"/>
    <mergeCell ref="B5:B6"/>
    <mergeCell ref="M1:N1"/>
    <mergeCell ref="A2:N2"/>
    <mergeCell ref="A3:C3"/>
    <mergeCell ref="D3:N3"/>
    <mergeCell ref="A4:N4"/>
  </mergeCells>
  <conditionalFormatting sqref="L8">
    <cfRule type="cellIs" dxfId="11" priority="4" stopIfTrue="1" operator="greaterThanOrEqual">
      <formula>0.33</formula>
    </cfRule>
    <cfRule type="cellIs" dxfId="10" priority="5" stopIfTrue="1" operator="greaterThanOrEqual">
      <formula>0.33</formula>
    </cfRule>
    <cfRule type="cellIs" dxfId="9" priority="6" stopIfTrue="1" operator="between">
      <formula>33</formula>
      <formula>100</formula>
    </cfRule>
  </conditionalFormatting>
  <conditionalFormatting sqref="L9:L10">
    <cfRule type="cellIs" dxfId="8" priority="1" stopIfTrue="1" operator="greaterThanOrEqual">
      <formula>0.33</formula>
    </cfRule>
    <cfRule type="cellIs" dxfId="7" priority="2" stopIfTrue="1" operator="greaterThanOrEqual">
      <formula>0.33</formula>
    </cfRule>
    <cfRule type="cellIs" dxfId="6" priority="3" stopIfTrue="1" operator="between">
      <formula>33</formula>
      <formula>100</formula>
    </cfRule>
  </conditionalFormatting>
  <pageMargins left="0.7" right="0.7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6"/>
  <sheetViews>
    <sheetView topLeftCell="A7" zoomScale="110" zoomScaleNormal="110" workbookViewId="0">
      <selection activeCell="S18" sqref="S18"/>
    </sheetView>
  </sheetViews>
  <sheetFormatPr defaultRowHeight="15" x14ac:dyDescent="0.25"/>
  <cols>
    <col min="1" max="1" width="6.42578125" style="53" customWidth="1"/>
    <col min="2" max="2" width="33" style="50" customWidth="1"/>
    <col min="3" max="3" width="8.42578125" style="53" customWidth="1"/>
    <col min="4" max="4" width="7.7109375" style="53" customWidth="1"/>
    <col min="5" max="5" width="11.5703125" style="53" customWidth="1"/>
    <col min="6" max="6" width="11.7109375" style="53" customWidth="1"/>
    <col min="7" max="7" width="11.42578125" style="53" customWidth="1"/>
    <col min="8" max="8" width="10.42578125" style="53" hidden="1" customWidth="1"/>
    <col min="9" max="9" width="11.140625" style="53" hidden="1" customWidth="1"/>
    <col min="10" max="10" width="15" style="53" customWidth="1"/>
    <col min="11" max="11" width="12.28515625" style="54" customWidth="1"/>
    <col min="12" max="12" width="16.5703125" style="53" customWidth="1"/>
    <col min="13" max="13" width="15" style="53" customWidth="1"/>
    <col min="14" max="14" width="9.7109375" style="53" customWidth="1"/>
    <col min="15" max="15" width="17.28515625" style="55" customWidth="1"/>
    <col min="16" max="18" width="9.140625" style="53"/>
    <col min="19" max="21" width="12.140625" style="53" bestFit="1" customWidth="1"/>
    <col min="22" max="16384" width="9.140625" style="53"/>
  </cols>
  <sheetData>
    <row r="1" spans="1:21" ht="15.75" x14ac:dyDescent="0.25">
      <c r="A1" s="68"/>
      <c r="B1" s="49"/>
      <c r="C1" s="68"/>
      <c r="D1" s="68"/>
      <c r="E1" s="68"/>
      <c r="F1" s="68"/>
      <c r="G1" s="68"/>
      <c r="H1" s="68"/>
      <c r="I1" s="68"/>
      <c r="J1" s="68"/>
      <c r="K1" s="51"/>
      <c r="L1" s="52"/>
      <c r="M1" s="68"/>
      <c r="N1" s="100"/>
      <c r="O1" s="100"/>
    </row>
    <row r="2" spans="1:21" ht="15" customHeight="1" x14ac:dyDescent="0.25">
      <c r="A2" s="101" t="s">
        <v>61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21" ht="27" customHeight="1" x14ac:dyDescent="0.25">
      <c r="A3" s="103" t="s">
        <v>6</v>
      </c>
      <c r="B3" s="105"/>
      <c r="C3" s="106" t="s">
        <v>7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</row>
    <row r="4" spans="1:21" x14ac:dyDescent="0.25">
      <c r="A4" s="107" t="s">
        <v>10</v>
      </c>
      <c r="B4" s="104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9"/>
    </row>
    <row r="5" spans="1:21" ht="40.5" customHeight="1" x14ac:dyDescent="0.25">
      <c r="A5" s="120" t="s">
        <v>1</v>
      </c>
      <c r="B5" s="121" t="s">
        <v>9</v>
      </c>
      <c r="C5" s="122" t="s">
        <v>2</v>
      </c>
      <c r="D5" s="122" t="s">
        <v>0</v>
      </c>
      <c r="E5" s="123" t="s">
        <v>17</v>
      </c>
      <c r="F5" s="124"/>
      <c r="G5" s="124"/>
      <c r="H5" s="124"/>
      <c r="I5" s="124"/>
      <c r="J5" s="125"/>
      <c r="K5" s="111" t="s">
        <v>3</v>
      </c>
      <c r="L5" s="111"/>
      <c r="M5" s="111"/>
      <c r="N5" s="112" t="s">
        <v>11</v>
      </c>
      <c r="O5" s="114" t="s">
        <v>8</v>
      </c>
    </row>
    <row r="6" spans="1:21" ht="99.75" customHeight="1" x14ac:dyDescent="0.25">
      <c r="A6" s="121"/>
      <c r="B6" s="120"/>
      <c r="C6" s="122"/>
      <c r="D6" s="122"/>
      <c r="E6" s="69" t="s">
        <v>31</v>
      </c>
      <c r="F6" s="69" t="s">
        <v>32</v>
      </c>
      <c r="G6" s="69" t="s">
        <v>33</v>
      </c>
      <c r="H6" s="5" t="s">
        <v>13</v>
      </c>
      <c r="I6" s="5" t="s">
        <v>14</v>
      </c>
      <c r="J6" s="48" t="s">
        <v>58</v>
      </c>
      <c r="K6" s="6" t="s">
        <v>12</v>
      </c>
      <c r="L6" s="67" t="s">
        <v>4</v>
      </c>
      <c r="M6" s="67" t="s">
        <v>59</v>
      </c>
      <c r="N6" s="113"/>
      <c r="O6" s="115"/>
      <c r="Q6" s="53" t="s">
        <v>67</v>
      </c>
    </row>
    <row r="7" spans="1:21" ht="18.75" customHeight="1" x14ac:dyDescent="0.25">
      <c r="A7" s="7">
        <v>1</v>
      </c>
      <c r="B7" s="8">
        <v>2</v>
      </c>
      <c r="C7" s="61">
        <v>3</v>
      </c>
      <c r="D7" s="8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48">
        <v>8</v>
      </c>
      <c r="K7" s="8">
        <v>10</v>
      </c>
      <c r="L7" s="8">
        <v>11</v>
      </c>
      <c r="M7" s="8">
        <v>12</v>
      </c>
      <c r="N7" s="10">
        <v>14</v>
      </c>
      <c r="O7" s="11">
        <v>15</v>
      </c>
    </row>
    <row r="8" spans="1:21" ht="65.25" customHeight="1" x14ac:dyDescent="0.25">
      <c r="A8" s="66" t="s">
        <v>69</v>
      </c>
      <c r="B8" s="8" t="s">
        <v>76</v>
      </c>
      <c r="C8" s="61" t="s">
        <v>75</v>
      </c>
      <c r="D8" s="8">
        <v>1</v>
      </c>
      <c r="E8" s="77">
        <v>82604.490000000005</v>
      </c>
      <c r="F8" s="77">
        <v>81013.490000000005</v>
      </c>
      <c r="G8" s="77">
        <v>79426.75</v>
      </c>
      <c r="H8" s="9"/>
      <c r="I8" s="9"/>
      <c r="J8" s="48"/>
      <c r="K8" s="78">
        <f t="shared" ref="K8" si="0">IF(ISERR(AVERAGE(E8:G8)),"",AVERAGE(E8:G8))</f>
        <v>81014.91</v>
      </c>
      <c r="L8" s="78">
        <f t="shared" ref="L8" si="1">IF(ISERR(STDEV(E8:G8)),"",STDEV(E8:G8))</f>
        <v>1588.8704759041905</v>
      </c>
      <c r="M8" s="79">
        <f t="shared" ref="M8" si="2">IF(ISERR(L8/K8),"",L8/K8)</f>
        <v>1.9612074813194144E-2</v>
      </c>
      <c r="N8" s="14">
        <f>ROUND(AVERAGE(E8:G8),2)</f>
        <v>81014.91</v>
      </c>
      <c r="O8" s="80">
        <f>ROUND(N8*D8,2)</f>
        <v>81014.91</v>
      </c>
    </row>
    <row r="9" spans="1:21" ht="109.5" customHeight="1" x14ac:dyDescent="0.25">
      <c r="A9" s="72" t="s">
        <v>70</v>
      </c>
      <c r="B9" s="65" t="s">
        <v>62</v>
      </c>
      <c r="C9" s="64" t="s">
        <v>80</v>
      </c>
      <c r="D9" s="8">
        <v>274</v>
      </c>
      <c r="E9" s="58">
        <v>87.52</v>
      </c>
      <c r="F9" s="58">
        <v>85.83</v>
      </c>
      <c r="G9" s="58">
        <v>84.15</v>
      </c>
      <c r="H9" s="9"/>
      <c r="I9" s="9"/>
      <c r="J9" s="48"/>
      <c r="K9" s="78"/>
      <c r="L9" s="78"/>
      <c r="M9" s="79"/>
      <c r="N9" s="14">
        <f t="shared" ref="N9:N13" si="3">ROUND(AVERAGE(E9:G9),2)</f>
        <v>85.83</v>
      </c>
      <c r="O9" s="15">
        <f>N9*D9</f>
        <v>23517.42</v>
      </c>
      <c r="Q9" s="53">
        <v>20</v>
      </c>
      <c r="S9" s="76">
        <f>E9*D9</f>
        <v>23980.48</v>
      </c>
      <c r="T9" s="76">
        <f>F9*D9</f>
        <v>23517.42</v>
      </c>
      <c r="U9" s="76">
        <f>G9*D9</f>
        <v>23057.100000000002</v>
      </c>
    </row>
    <row r="10" spans="1:21" ht="42" customHeight="1" x14ac:dyDescent="0.25">
      <c r="A10" s="72" t="s">
        <v>71</v>
      </c>
      <c r="B10" s="65" t="s">
        <v>64</v>
      </c>
      <c r="C10" s="64" t="s">
        <v>77</v>
      </c>
      <c r="D10" s="8">
        <v>540</v>
      </c>
      <c r="E10" s="58">
        <v>47.54</v>
      </c>
      <c r="F10" s="58">
        <v>46.62</v>
      </c>
      <c r="G10" s="58">
        <v>45.71</v>
      </c>
      <c r="H10" s="9"/>
      <c r="I10" s="9"/>
      <c r="J10" s="48"/>
      <c r="K10" s="78"/>
      <c r="L10" s="78"/>
      <c r="M10" s="79"/>
      <c r="N10" s="14">
        <f t="shared" si="3"/>
        <v>46.62</v>
      </c>
      <c r="O10" s="15">
        <f t="shared" ref="O10:O13" si="4">N10*D10</f>
        <v>25174.799999999999</v>
      </c>
      <c r="Q10" s="53">
        <v>38</v>
      </c>
      <c r="S10" s="76">
        <f t="shared" ref="S10:S13" si="5">E10*D10</f>
        <v>25671.599999999999</v>
      </c>
      <c r="T10" s="76">
        <f t="shared" ref="T10:T13" si="6">F10*D10</f>
        <v>25174.799999999999</v>
      </c>
      <c r="U10" s="76">
        <f t="shared" ref="U10:U13" si="7">G10*D10</f>
        <v>24683.4</v>
      </c>
    </row>
    <row r="11" spans="1:21" s="56" customFormat="1" ht="42" customHeight="1" x14ac:dyDescent="0.25">
      <c r="A11" s="72" t="s">
        <v>72</v>
      </c>
      <c r="B11" s="65" t="s">
        <v>63</v>
      </c>
      <c r="C11" s="64" t="s">
        <v>78</v>
      </c>
      <c r="D11" s="8">
        <v>148</v>
      </c>
      <c r="E11" s="59">
        <v>183.61</v>
      </c>
      <c r="F11" s="60">
        <v>180.08</v>
      </c>
      <c r="G11" s="60">
        <v>176.55</v>
      </c>
      <c r="H11" s="13"/>
      <c r="I11" s="12"/>
      <c r="J11" s="12"/>
      <c r="K11" s="78"/>
      <c r="L11" s="78"/>
      <c r="M11" s="79"/>
      <c r="N11" s="14">
        <f t="shared" si="3"/>
        <v>180.08</v>
      </c>
      <c r="O11" s="15">
        <f t="shared" si="4"/>
        <v>26651.84</v>
      </c>
      <c r="Q11" s="56">
        <v>11</v>
      </c>
      <c r="S11" s="76">
        <f t="shared" si="5"/>
        <v>27174.280000000002</v>
      </c>
      <c r="T11" s="76">
        <f t="shared" si="6"/>
        <v>26651.84</v>
      </c>
      <c r="U11" s="76">
        <f t="shared" si="7"/>
        <v>26129.4</v>
      </c>
    </row>
    <row r="12" spans="1:21" s="56" customFormat="1" ht="42" customHeight="1" x14ac:dyDescent="0.25">
      <c r="A12" s="73" t="s">
        <v>73</v>
      </c>
      <c r="B12" s="65" t="s">
        <v>65</v>
      </c>
      <c r="C12" s="64" t="s">
        <v>79</v>
      </c>
      <c r="D12" s="57">
        <v>1</v>
      </c>
      <c r="E12" s="59">
        <v>158.38</v>
      </c>
      <c r="F12" s="60">
        <v>157.93</v>
      </c>
      <c r="G12" s="60">
        <v>153.55000000000001</v>
      </c>
      <c r="H12" s="13"/>
      <c r="I12" s="12"/>
      <c r="J12" s="12"/>
      <c r="K12" s="78"/>
      <c r="L12" s="78"/>
      <c r="M12" s="79"/>
      <c r="N12" s="14">
        <f t="shared" si="3"/>
        <v>156.62</v>
      </c>
      <c r="O12" s="15">
        <f t="shared" si="4"/>
        <v>156.62</v>
      </c>
      <c r="S12" s="76">
        <f t="shared" si="5"/>
        <v>158.38</v>
      </c>
      <c r="T12" s="76">
        <f t="shared" si="6"/>
        <v>157.93</v>
      </c>
      <c r="U12" s="76">
        <f t="shared" si="7"/>
        <v>153.55000000000001</v>
      </c>
    </row>
    <row r="13" spans="1:21" s="56" customFormat="1" ht="42" customHeight="1" x14ac:dyDescent="0.25">
      <c r="A13" s="74" t="s">
        <v>74</v>
      </c>
      <c r="B13" s="65" t="s">
        <v>68</v>
      </c>
      <c r="C13" s="64" t="s">
        <v>66</v>
      </c>
      <c r="D13" s="57">
        <v>25</v>
      </c>
      <c r="E13" s="59">
        <v>224.79</v>
      </c>
      <c r="F13" s="60">
        <v>220.46</v>
      </c>
      <c r="G13" s="60">
        <v>216.14</v>
      </c>
      <c r="H13" s="13"/>
      <c r="I13" s="12"/>
      <c r="J13" s="12"/>
      <c r="K13" s="78"/>
      <c r="L13" s="78"/>
      <c r="M13" s="79"/>
      <c r="N13" s="14">
        <f t="shared" si="3"/>
        <v>220.46</v>
      </c>
      <c r="O13" s="15">
        <f t="shared" si="4"/>
        <v>5511.5</v>
      </c>
      <c r="Q13" s="56">
        <v>2</v>
      </c>
      <c r="S13" s="76">
        <f t="shared" si="5"/>
        <v>5619.75</v>
      </c>
      <c r="T13" s="76">
        <f t="shared" si="6"/>
        <v>5511.5</v>
      </c>
      <c r="U13" s="76">
        <f t="shared" si="7"/>
        <v>5403.5</v>
      </c>
    </row>
    <row r="14" spans="1:21" ht="25.5" customHeight="1" x14ac:dyDescent="0.25">
      <c r="A14" s="75"/>
      <c r="B14" s="62"/>
      <c r="C14" s="63"/>
      <c r="D14" s="17"/>
      <c r="E14" s="18"/>
      <c r="F14" s="19"/>
      <c r="G14" s="19"/>
      <c r="H14" s="19"/>
      <c r="I14" s="18"/>
      <c r="J14" s="18"/>
      <c r="K14" s="20"/>
      <c r="L14" s="21"/>
      <c r="M14" s="21"/>
      <c r="N14" s="22"/>
      <c r="O14" s="27">
        <f>O8</f>
        <v>81014.91</v>
      </c>
      <c r="S14" s="76">
        <f>SUM(S9:S13)</f>
        <v>82604.490000000005</v>
      </c>
      <c r="T14" s="76">
        <f t="shared" ref="T14:U14" si="8">SUM(T9:T13)</f>
        <v>81013.489999999991</v>
      </c>
      <c r="U14" s="76">
        <f t="shared" si="8"/>
        <v>79426.95</v>
      </c>
    </row>
    <row r="15" spans="1:21" ht="21.75" customHeight="1" x14ac:dyDescent="0.25">
      <c r="A15" s="116" t="s">
        <v>5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8"/>
      <c r="O15" s="16">
        <f>O8</f>
        <v>81014.91</v>
      </c>
    </row>
    <row r="16" spans="1:21" ht="30.75" customHeight="1" x14ac:dyDescent="0.25">
      <c r="A16" s="127" t="s">
        <v>15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</row>
    <row r="17" spans="1:15" ht="24" customHeight="1" x14ac:dyDescent="0.25">
      <c r="A17" s="126" t="s">
        <v>16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</row>
    <row r="18" spans="1:15" ht="39" customHeight="1" x14ac:dyDescent="0.25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</row>
    <row r="19" spans="1:15" ht="67.5" customHeight="1" x14ac:dyDescent="0.25">
      <c r="A19" s="126" t="s">
        <v>60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</row>
    <row r="20" spans="1:15" ht="24.75" customHeight="1" x14ac:dyDescent="0.25">
      <c r="B20" s="50" t="s">
        <v>34</v>
      </c>
      <c r="E20" s="53" t="s">
        <v>35</v>
      </c>
    </row>
    <row r="27" spans="1:15" ht="42" customHeight="1" x14ac:dyDescent="0.25"/>
    <row r="29" spans="1:15" ht="36.75" customHeight="1" x14ac:dyDescent="0.25"/>
    <row r="36" ht="35.25" customHeight="1" x14ac:dyDescent="0.25"/>
  </sheetData>
  <sheetProtection deleteColumns="0"/>
  <mergeCells count="17">
    <mergeCell ref="N1:O1"/>
    <mergeCell ref="A3:B3"/>
    <mergeCell ref="C3:O3"/>
    <mergeCell ref="A4:O4"/>
    <mergeCell ref="A2:O2"/>
    <mergeCell ref="N5:N6"/>
    <mergeCell ref="A5:A6"/>
    <mergeCell ref="B5:B6"/>
    <mergeCell ref="E5:J5"/>
    <mergeCell ref="A19:O19"/>
    <mergeCell ref="C5:C6"/>
    <mergeCell ref="D5:D6"/>
    <mergeCell ref="A17:O18"/>
    <mergeCell ref="A16:O16"/>
    <mergeCell ref="K5:M5"/>
    <mergeCell ref="O5:O6"/>
    <mergeCell ref="A15:N15"/>
  </mergeCells>
  <conditionalFormatting sqref="M8:M13">
    <cfRule type="cellIs" dxfId="5" priority="1" stopIfTrue="1" operator="greaterThanOrEqual">
      <formula>0.33</formula>
    </cfRule>
    <cfRule type="cellIs" dxfId="4" priority="2" stopIfTrue="1" operator="greaterThanOrEqual">
      <formula>0.33</formula>
    </cfRule>
    <cfRule type="cellIs" dxfId="3" priority="3" stopIfTrue="1" operator="between">
      <formula>33</formula>
      <formula>100</formula>
    </cfRule>
  </conditionalFormatting>
  <pageMargins left="0.7" right="0.7" top="0.75" bottom="0.75" header="0.3" footer="0.3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workbookViewId="0">
      <selection activeCell="N20" sqref="N20"/>
    </sheetView>
  </sheetViews>
  <sheetFormatPr defaultRowHeight="15" x14ac:dyDescent="0.25"/>
  <cols>
    <col min="1" max="2" width="9.140625" style="23"/>
    <col min="3" max="3" width="16.85546875" style="23" customWidth="1"/>
    <col min="4" max="4" width="12.42578125" style="23" customWidth="1"/>
    <col min="5" max="5" width="14.140625" style="23" customWidth="1"/>
    <col min="6" max="6" width="14" style="23" customWidth="1"/>
    <col min="7" max="7" width="11" style="23" customWidth="1"/>
    <col min="8" max="16384" width="9.140625" style="23"/>
  </cols>
  <sheetData>
    <row r="2" spans="1:7" ht="30" x14ac:dyDescent="0.25">
      <c r="A2" s="24"/>
      <c r="B2" s="24" t="s">
        <v>26</v>
      </c>
      <c r="C2" s="24" t="s">
        <v>25</v>
      </c>
      <c r="D2" s="24" t="s">
        <v>27</v>
      </c>
      <c r="E2" s="24" t="s">
        <v>28</v>
      </c>
      <c r="F2" s="24" t="s">
        <v>29</v>
      </c>
      <c r="G2" s="24" t="s">
        <v>30</v>
      </c>
    </row>
    <row r="3" spans="1:7" x14ac:dyDescent="0.25">
      <c r="A3" s="24" t="s">
        <v>18</v>
      </c>
      <c r="B3" s="24">
        <v>1</v>
      </c>
      <c r="C3" s="24">
        <v>590</v>
      </c>
      <c r="D3" s="24">
        <v>250</v>
      </c>
      <c r="E3" s="24">
        <v>250</v>
      </c>
      <c r="F3" s="25">
        <v>147500</v>
      </c>
      <c r="G3" s="26">
        <f>F3/E3</f>
        <v>590</v>
      </c>
    </row>
    <row r="4" spans="1:7" x14ac:dyDescent="0.25">
      <c r="A4" s="24" t="s">
        <v>19</v>
      </c>
      <c r="B4" s="24">
        <v>0.1</v>
      </c>
      <c r="C4" s="24">
        <v>160</v>
      </c>
      <c r="D4" s="24">
        <v>100</v>
      </c>
      <c r="E4" s="24">
        <v>10</v>
      </c>
      <c r="F4" s="25">
        <v>16000</v>
      </c>
      <c r="G4" s="26">
        <f t="shared" ref="G4:G10" si="0">F4/E4</f>
        <v>1600</v>
      </c>
    </row>
    <row r="5" spans="1:7" x14ac:dyDescent="0.25">
      <c r="A5" s="24" t="s">
        <v>20</v>
      </c>
      <c r="B5" s="24">
        <v>0.75</v>
      </c>
      <c r="C5" s="24">
        <v>570</v>
      </c>
      <c r="D5" s="24">
        <v>250</v>
      </c>
      <c r="E5" s="24">
        <v>187.5</v>
      </c>
      <c r="F5" s="25">
        <v>142500</v>
      </c>
      <c r="G5" s="26">
        <f t="shared" si="0"/>
        <v>760</v>
      </c>
    </row>
    <row r="6" spans="1:7" x14ac:dyDescent="0.25">
      <c r="A6" s="24" t="s">
        <v>21</v>
      </c>
      <c r="B6" s="24">
        <v>1</v>
      </c>
      <c r="C6" s="24">
        <v>565</v>
      </c>
      <c r="D6" s="24">
        <v>200</v>
      </c>
      <c r="E6" s="24">
        <v>200</v>
      </c>
      <c r="F6" s="25">
        <v>113000</v>
      </c>
      <c r="G6" s="26">
        <f t="shared" si="0"/>
        <v>565</v>
      </c>
    </row>
    <row r="7" spans="1:7" x14ac:dyDescent="0.25">
      <c r="A7" s="24" t="s">
        <v>22</v>
      </c>
      <c r="B7" s="24">
        <v>5</v>
      </c>
      <c r="C7" s="24">
        <v>4540</v>
      </c>
      <c r="D7" s="24">
        <v>30</v>
      </c>
      <c r="E7" s="24">
        <v>150</v>
      </c>
      <c r="F7" s="25">
        <v>136200</v>
      </c>
      <c r="G7" s="26">
        <f t="shared" si="0"/>
        <v>908</v>
      </c>
    </row>
    <row r="8" spans="1:7" x14ac:dyDescent="0.25">
      <c r="A8" s="24" t="s">
        <v>23</v>
      </c>
      <c r="B8" s="24">
        <v>1</v>
      </c>
      <c r="C8" s="24">
        <v>790</v>
      </c>
      <c r="D8" s="24">
        <v>50</v>
      </c>
      <c r="E8" s="24">
        <v>50</v>
      </c>
      <c r="F8" s="25">
        <v>39500</v>
      </c>
      <c r="G8" s="26">
        <f t="shared" si="0"/>
        <v>790</v>
      </c>
    </row>
    <row r="9" spans="1:7" x14ac:dyDescent="0.25">
      <c r="A9" s="24" t="s">
        <v>24</v>
      </c>
      <c r="B9" s="24">
        <v>1</v>
      </c>
      <c r="C9" s="24">
        <v>1.9</v>
      </c>
      <c r="D9" s="24">
        <v>100000</v>
      </c>
      <c r="E9" s="24">
        <v>100000</v>
      </c>
      <c r="F9" s="25">
        <v>190000</v>
      </c>
      <c r="G9" s="26">
        <f t="shared" si="0"/>
        <v>1.9</v>
      </c>
    </row>
    <row r="10" spans="1:7" x14ac:dyDescent="0.25">
      <c r="A10" s="24" t="s">
        <v>18</v>
      </c>
      <c r="B10" s="24">
        <v>1</v>
      </c>
      <c r="C10" s="24">
        <v>225</v>
      </c>
      <c r="D10" s="24">
        <v>250</v>
      </c>
      <c r="E10" s="24">
        <v>250</v>
      </c>
      <c r="F10" s="25">
        <v>56250</v>
      </c>
      <c r="G10" s="26">
        <f t="shared" si="0"/>
        <v>225</v>
      </c>
    </row>
    <row r="14" spans="1:7" ht="30" x14ac:dyDescent="0.25">
      <c r="A14" s="24"/>
      <c r="B14" s="24" t="s">
        <v>26</v>
      </c>
      <c r="C14" s="24" t="s">
        <v>25</v>
      </c>
      <c r="D14" s="24" t="s">
        <v>27</v>
      </c>
      <c r="E14" s="24" t="s">
        <v>28</v>
      </c>
      <c r="F14" s="24" t="s">
        <v>29</v>
      </c>
      <c r="G14" s="24" t="s">
        <v>30</v>
      </c>
    </row>
    <row r="15" spans="1:7" x14ac:dyDescent="0.25">
      <c r="A15" s="24" t="s">
        <v>18</v>
      </c>
      <c r="B15" s="24">
        <v>1</v>
      </c>
      <c r="C15" s="24">
        <v>595</v>
      </c>
      <c r="D15" s="24">
        <v>250</v>
      </c>
      <c r="E15" s="24">
        <v>250</v>
      </c>
      <c r="F15" s="25">
        <v>148750</v>
      </c>
      <c r="G15" s="26">
        <f>F15/E15</f>
        <v>595</v>
      </c>
    </row>
    <row r="16" spans="1:7" x14ac:dyDescent="0.25">
      <c r="A16" s="24" t="s">
        <v>19</v>
      </c>
      <c r="B16" s="24">
        <v>0.1</v>
      </c>
      <c r="C16" s="24">
        <v>168</v>
      </c>
      <c r="D16" s="24">
        <v>100</v>
      </c>
      <c r="E16" s="24">
        <v>10</v>
      </c>
      <c r="F16" s="25">
        <v>16800</v>
      </c>
      <c r="G16" s="26">
        <f t="shared" ref="G16:G22" si="1">F16/E16</f>
        <v>1680</v>
      </c>
    </row>
    <row r="17" spans="1:7" x14ac:dyDescent="0.25">
      <c r="A17" s="24" t="s">
        <v>20</v>
      </c>
      <c r="B17" s="24">
        <v>0.75</v>
      </c>
      <c r="C17" s="24">
        <v>598</v>
      </c>
      <c r="D17" s="24">
        <v>250</v>
      </c>
      <c r="E17" s="24">
        <v>187.5</v>
      </c>
      <c r="F17" s="25">
        <v>149500</v>
      </c>
      <c r="G17" s="26">
        <f t="shared" si="1"/>
        <v>797.33333333333337</v>
      </c>
    </row>
    <row r="18" spans="1:7" x14ac:dyDescent="0.25">
      <c r="A18" s="24" t="s">
        <v>21</v>
      </c>
      <c r="B18" s="24">
        <v>1</v>
      </c>
      <c r="C18" s="24">
        <v>593</v>
      </c>
      <c r="D18" s="24">
        <v>200</v>
      </c>
      <c r="E18" s="24">
        <v>200</v>
      </c>
      <c r="F18" s="25">
        <v>118600</v>
      </c>
      <c r="G18" s="26">
        <f t="shared" si="1"/>
        <v>593</v>
      </c>
    </row>
    <row r="19" spans="1:7" x14ac:dyDescent="0.25">
      <c r="A19" s="24" t="s">
        <v>22</v>
      </c>
      <c r="B19" s="24">
        <v>5</v>
      </c>
      <c r="C19" s="24">
        <v>4767</v>
      </c>
      <c r="D19" s="24">
        <v>30</v>
      </c>
      <c r="E19" s="24">
        <v>150</v>
      </c>
      <c r="F19" s="25">
        <v>143010</v>
      </c>
      <c r="G19" s="26">
        <f t="shared" si="1"/>
        <v>953.4</v>
      </c>
    </row>
    <row r="20" spans="1:7" x14ac:dyDescent="0.25">
      <c r="A20" s="24" t="s">
        <v>23</v>
      </c>
      <c r="B20" s="24">
        <v>1</v>
      </c>
      <c r="C20" s="24">
        <v>829</v>
      </c>
      <c r="D20" s="24">
        <v>50</v>
      </c>
      <c r="E20" s="24">
        <v>50</v>
      </c>
      <c r="F20" s="25">
        <v>41450</v>
      </c>
      <c r="G20" s="26">
        <f t="shared" si="1"/>
        <v>829</v>
      </c>
    </row>
    <row r="21" spans="1:7" x14ac:dyDescent="0.25">
      <c r="A21" s="24" t="s">
        <v>24</v>
      </c>
      <c r="B21" s="24">
        <v>1</v>
      </c>
      <c r="C21" s="24">
        <v>2</v>
      </c>
      <c r="D21" s="24">
        <v>100000</v>
      </c>
      <c r="E21" s="24">
        <v>100000</v>
      </c>
      <c r="F21" s="25">
        <v>200000</v>
      </c>
      <c r="G21" s="26">
        <f t="shared" si="1"/>
        <v>2</v>
      </c>
    </row>
    <row r="22" spans="1:7" x14ac:dyDescent="0.25">
      <c r="A22" s="24" t="s">
        <v>18</v>
      </c>
      <c r="B22" s="24">
        <v>1</v>
      </c>
      <c r="C22" s="24">
        <v>236</v>
      </c>
      <c r="D22" s="24">
        <v>250</v>
      </c>
      <c r="E22" s="24">
        <v>250</v>
      </c>
      <c r="F22" s="25">
        <v>59000</v>
      </c>
      <c r="G22" s="26">
        <f t="shared" si="1"/>
        <v>236</v>
      </c>
    </row>
    <row r="26" spans="1:7" ht="30" x14ac:dyDescent="0.25">
      <c r="A26" s="24"/>
      <c r="B26" s="24" t="s">
        <v>26</v>
      </c>
      <c r="C26" s="24" t="s">
        <v>25</v>
      </c>
      <c r="D26" s="24" t="s">
        <v>27</v>
      </c>
      <c r="E26" s="24" t="s">
        <v>28</v>
      </c>
      <c r="F26" s="24" t="s">
        <v>29</v>
      </c>
      <c r="G26" s="24" t="s">
        <v>30</v>
      </c>
    </row>
    <row r="27" spans="1:7" x14ac:dyDescent="0.25">
      <c r="A27" s="24" t="s">
        <v>18</v>
      </c>
      <c r="B27" s="24">
        <v>1</v>
      </c>
      <c r="C27" s="24">
        <v>607</v>
      </c>
      <c r="D27" s="24">
        <v>250</v>
      </c>
      <c r="E27" s="24">
        <v>250</v>
      </c>
      <c r="F27" s="25">
        <v>151750</v>
      </c>
      <c r="G27" s="26">
        <f>F27/E27</f>
        <v>607</v>
      </c>
    </row>
    <row r="28" spans="1:7" x14ac:dyDescent="0.25">
      <c r="A28" s="24" t="s">
        <v>19</v>
      </c>
      <c r="B28" s="24">
        <v>0.1</v>
      </c>
      <c r="C28" s="24">
        <v>164</v>
      </c>
      <c r="D28" s="24">
        <v>100</v>
      </c>
      <c r="E28" s="24">
        <v>10</v>
      </c>
      <c r="F28" s="25">
        <v>16400</v>
      </c>
      <c r="G28" s="26">
        <f t="shared" ref="G28:G30" si="2">F28/E28</f>
        <v>1640</v>
      </c>
    </row>
    <row r="29" spans="1:7" x14ac:dyDescent="0.25">
      <c r="A29" s="24" t="s">
        <v>20</v>
      </c>
      <c r="B29" s="24">
        <v>0.75</v>
      </c>
      <c r="C29" s="24">
        <v>587</v>
      </c>
      <c r="D29" s="24">
        <v>250</v>
      </c>
      <c r="E29" s="24">
        <v>187.5</v>
      </c>
      <c r="F29" s="25">
        <v>146750</v>
      </c>
      <c r="G29" s="26">
        <f t="shared" si="2"/>
        <v>782.66666666666663</v>
      </c>
    </row>
    <row r="30" spans="1:7" x14ac:dyDescent="0.25">
      <c r="A30" s="24" t="s">
        <v>21</v>
      </c>
      <c r="B30" s="24">
        <v>1</v>
      </c>
      <c r="C30" s="24">
        <v>581</v>
      </c>
      <c r="D30" s="24">
        <v>200</v>
      </c>
      <c r="E30" s="24">
        <v>200</v>
      </c>
      <c r="F30" s="25">
        <v>116200</v>
      </c>
      <c r="G30" s="26">
        <f t="shared" si="2"/>
        <v>581</v>
      </c>
    </row>
    <row r="31" spans="1:7" x14ac:dyDescent="0.25">
      <c r="A31" s="24" t="s">
        <v>22</v>
      </c>
      <c r="B31" s="24">
        <v>5</v>
      </c>
      <c r="C31" s="24">
        <v>4676</v>
      </c>
      <c r="D31" s="24">
        <v>30</v>
      </c>
      <c r="E31" s="24">
        <v>150</v>
      </c>
      <c r="F31" s="23">
        <v>140280</v>
      </c>
      <c r="G31" s="26">
        <f>F32/E31</f>
        <v>271</v>
      </c>
    </row>
    <row r="32" spans="1:7" x14ac:dyDescent="0.25">
      <c r="A32" s="24" t="s">
        <v>23</v>
      </c>
      <c r="B32" s="24">
        <v>1</v>
      </c>
      <c r="C32" s="24">
        <v>813</v>
      </c>
      <c r="D32" s="24">
        <v>50</v>
      </c>
      <c r="E32" s="24">
        <v>50</v>
      </c>
      <c r="F32" s="25">
        <v>40650</v>
      </c>
      <c r="G32" s="26">
        <f>F33/E32</f>
        <v>3900</v>
      </c>
    </row>
    <row r="33" spans="1:7" x14ac:dyDescent="0.25">
      <c r="A33" s="24" t="s">
        <v>24</v>
      </c>
      <c r="B33" s="24">
        <v>1</v>
      </c>
      <c r="C33" s="24">
        <v>1.95</v>
      </c>
      <c r="D33" s="24">
        <v>100000</v>
      </c>
      <c r="E33" s="24">
        <v>100000</v>
      </c>
      <c r="F33" s="25">
        <v>195000</v>
      </c>
      <c r="G33" s="26">
        <f>F34/E33</f>
        <v>0.57750000000000001</v>
      </c>
    </row>
    <row r="34" spans="1:7" x14ac:dyDescent="0.25">
      <c r="A34" s="24" t="s">
        <v>18</v>
      </c>
      <c r="B34" s="24">
        <v>1</v>
      </c>
      <c r="C34" s="24">
        <v>231</v>
      </c>
      <c r="D34" s="24">
        <v>250</v>
      </c>
      <c r="E34" s="24">
        <v>250</v>
      </c>
      <c r="F34" s="25">
        <v>57750</v>
      </c>
      <c r="G34" s="26">
        <f>F34/E34</f>
        <v>231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"/>
  <sheetViews>
    <sheetView workbookViewId="0">
      <selection activeCell="V6" sqref="V6"/>
    </sheetView>
  </sheetViews>
  <sheetFormatPr defaultRowHeight="15" x14ac:dyDescent="0.25"/>
  <cols>
    <col min="4" max="4" width="12.28515625" customWidth="1"/>
    <col min="5" max="5" width="16.140625" customWidth="1"/>
    <col min="8" max="8" width="12.42578125" customWidth="1"/>
    <col min="10" max="10" width="10.7109375" customWidth="1"/>
    <col min="11" max="11" width="17.140625" customWidth="1"/>
    <col min="12" max="12" width="14.28515625" customWidth="1"/>
    <col min="13" max="13" width="11.85546875" customWidth="1"/>
  </cols>
  <sheetData>
    <row r="2" spans="1:15" ht="40.5" customHeight="1" x14ac:dyDescent="0.25">
      <c r="A2" s="141" t="s">
        <v>37</v>
      </c>
      <c r="B2" s="129" t="s">
        <v>38</v>
      </c>
      <c r="C2" s="144" t="s">
        <v>39</v>
      </c>
      <c r="D2" s="145"/>
      <c r="E2" s="145"/>
      <c r="F2" s="129" t="s">
        <v>40</v>
      </c>
      <c r="G2" s="146" t="s">
        <v>41</v>
      </c>
      <c r="H2" s="148"/>
      <c r="I2" s="129" t="s">
        <v>42</v>
      </c>
      <c r="J2" s="129" t="s">
        <v>43</v>
      </c>
      <c r="K2" s="131" t="s">
        <v>44</v>
      </c>
      <c r="L2" s="132"/>
      <c r="M2" s="133"/>
      <c r="N2" s="134" t="s">
        <v>45</v>
      </c>
      <c r="O2" s="136" t="s">
        <v>46</v>
      </c>
    </row>
    <row r="3" spans="1:15" ht="138.75" customHeight="1" x14ac:dyDescent="0.25">
      <c r="A3" s="142"/>
      <c r="B3" s="143"/>
      <c r="C3" s="28" t="s">
        <v>47</v>
      </c>
      <c r="D3" s="28" t="s">
        <v>48</v>
      </c>
      <c r="E3" s="28" t="s">
        <v>49</v>
      </c>
      <c r="F3" s="130"/>
      <c r="G3" s="147"/>
      <c r="H3" s="148"/>
      <c r="I3" s="130"/>
      <c r="J3" s="130"/>
      <c r="K3" s="47" t="s">
        <v>50</v>
      </c>
      <c r="L3" s="29" t="s">
        <v>4</v>
      </c>
      <c r="M3" s="30" t="s">
        <v>51</v>
      </c>
      <c r="N3" s="135"/>
      <c r="O3" s="137"/>
    </row>
    <row r="4" spans="1:15" ht="27" x14ac:dyDescent="0.25">
      <c r="A4" s="31">
        <v>1</v>
      </c>
      <c r="B4" s="31">
        <v>2</v>
      </c>
      <c r="C4" s="31">
        <v>3</v>
      </c>
      <c r="D4" s="31">
        <v>4</v>
      </c>
      <c r="E4" s="31">
        <v>5</v>
      </c>
      <c r="F4" s="31" t="s">
        <v>53</v>
      </c>
      <c r="G4" s="31" t="s">
        <v>54</v>
      </c>
      <c r="H4" s="31" t="s">
        <v>55</v>
      </c>
      <c r="I4" s="32">
        <v>8</v>
      </c>
      <c r="J4" s="32" t="s">
        <v>56</v>
      </c>
      <c r="K4" s="32">
        <v>10</v>
      </c>
      <c r="L4" s="32">
        <v>11</v>
      </c>
      <c r="M4" s="32">
        <v>12</v>
      </c>
      <c r="N4" s="32">
        <v>13</v>
      </c>
      <c r="O4" s="31" t="s">
        <v>57</v>
      </c>
    </row>
    <row r="5" spans="1:15" x14ac:dyDescent="0.25">
      <c r="A5" s="33">
        <v>1</v>
      </c>
      <c r="B5" s="34"/>
      <c r="C5" s="35"/>
      <c r="D5" s="35"/>
      <c r="E5" s="35"/>
      <c r="F5" s="35"/>
      <c r="G5" s="35"/>
      <c r="H5" s="36">
        <f>C5+D5+E5+F5</f>
        <v>0</v>
      </c>
      <c r="I5" s="37"/>
      <c r="J5" s="38">
        <f t="shared" ref="J5:J11" si="0">COUNT(C5:F5)</f>
        <v>0</v>
      </c>
      <c r="K5" s="39" t="str">
        <f t="shared" ref="K5:K11" si="1">IF(ISERR(AVERAGE(C5:F5)),"",AVERAGE(C5:F5))</f>
        <v/>
      </c>
      <c r="L5" s="39" t="str">
        <f t="shared" ref="L5:L11" si="2">IF(ISERR(STDEV(C5:F5)),"",STDEV(C5:F5))</f>
        <v/>
      </c>
      <c r="M5" s="40" t="str">
        <f>IF(ISERR(L5/K5),"",L5/K5)</f>
        <v/>
      </c>
      <c r="N5" s="37">
        <f>MIN(G5,K5)</f>
        <v>0</v>
      </c>
      <c r="O5" s="35">
        <f t="shared" ref="O5:O11" si="3">N5*I5</f>
        <v>0</v>
      </c>
    </row>
    <row r="6" spans="1:15" x14ac:dyDescent="0.25">
      <c r="A6" s="33">
        <v>2</v>
      </c>
      <c r="B6" s="34"/>
      <c r="C6" s="35"/>
      <c r="D6" s="35"/>
      <c r="E6" s="35"/>
      <c r="F6" s="35"/>
      <c r="G6" s="35"/>
      <c r="H6" s="36">
        <f t="shared" ref="H6:H11" si="4">C6+D6+E6+F6</f>
        <v>0</v>
      </c>
      <c r="I6" s="37"/>
      <c r="J6" s="38">
        <f t="shared" si="0"/>
        <v>0</v>
      </c>
      <c r="K6" s="39" t="str">
        <f t="shared" si="1"/>
        <v/>
      </c>
      <c r="L6" s="39" t="str">
        <f t="shared" si="2"/>
        <v/>
      </c>
      <c r="M6" s="40" t="str">
        <f t="shared" ref="M6:M11" si="5">IF(ISERR(L6/K6),"",L6/K6)</f>
        <v/>
      </c>
      <c r="N6" s="37">
        <f t="shared" ref="N6:N11" si="6">MIN(G6,K6)</f>
        <v>0</v>
      </c>
      <c r="O6" s="35">
        <f t="shared" si="3"/>
        <v>0</v>
      </c>
    </row>
    <row r="7" spans="1:15" x14ac:dyDescent="0.25">
      <c r="A7" s="33">
        <v>3</v>
      </c>
      <c r="B7" s="34"/>
      <c r="C7" s="35"/>
      <c r="D7" s="35"/>
      <c r="E7" s="35"/>
      <c r="F7" s="35"/>
      <c r="G7" s="35"/>
      <c r="H7" s="36">
        <f t="shared" si="4"/>
        <v>0</v>
      </c>
      <c r="I7" s="37"/>
      <c r="J7" s="38">
        <f t="shared" si="0"/>
        <v>0</v>
      </c>
      <c r="K7" s="39" t="str">
        <f t="shared" si="1"/>
        <v/>
      </c>
      <c r="L7" s="39" t="str">
        <f t="shared" si="2"/>
        <v/>
      </c>
      <c r="M7" s="40" t="str">
        <f t="shared" si="5"/>
        <v/>
      </c>
      <c r="N7" s="37">
        <f t="shared" si="6"/>
        <v>0</v>
      </c>
      <c r="O7" s="35">
        <f t="shared" si="3"/>
        <v>0</v>
      </c>
    </row>
    <row r="8" spans="1:15" x14ac:dyDescent="0.25">
      <c r="A8" s="33">
        <v>4</v>
      </c>
      <c r="B8" s="34"/>
      <c r="C8" s="35"/>
      <c r="D8" s="35"/>
      <c r="E8" s="35"/>
      <c r="F8" s="35"/>
      <c r="G8" s="35"/>
      <c r="H8" s="36">
        <f t="shared" si="4"/>
        <v>0</v>
      </c>
      <c r="I8" s="37"/>
      <c r="J8" s="38">
        <f t="shared" si="0"/>
        <v>0</v>
      </c>
      <c r="K8" s="39" t="str">
        <f t="shared" si="1"/>
        <v/>
      </c>
      <c r="L8" s="39" t="str">
        <f t="shared" si="2"/>
        <v/>
      </c>
      <c r="M8" s="40" t="str">
        <f t="shared" si="5"/>
        <v/>
      </c>
      <c r="N8" s="37">
        <f t="shared" si="6"/>
        <v>0</v>
      </c>
      <c r="O8" s="35">
        <f t="shared" si="3"/>
        <v>0</v>
      </c>
    </row>
    <row r="9" spans="1:15" x14ac:dyDescent="0.25">
      <c r="A9" s="33">
        <v>5</v>
      </c>
      <c r="B9" s="34"/>
      <c r="C9" s="35"/>
      <c r="D9" s="35"/>
      <c r="E9" s="35"/>
      <c r="F9" s="35"/>
      <c r="G9" s="35"/>
      <c r="H9" s="36">
        <f t="shared" si="4"/>
        <v>0</v>
      </c>
      <c r="I9" s="37"/>
      <c r="J9" s="38">
        <f t="shared" si="0"/>
        <v>0</v>
      </c>
      <c r="K9" s="39" t="str">
        <f t="shared" si="1"/>
        <v/>
      </c>
      <c r="L9" s="39" t="str">
        <f t="shared" si="2"/>
        <v/>
      </c>
      <c r="M9" s="40" t="str">
        <f t="shared" si="5"/>
        <v/>
      </c>
      <c r="N9" s="37">
        <f t="shared" si="6"/>
        <v>0</v>
      </c>
      <c r="O9" s="35">
        <f t="shared" si="3"/>
        <v>0</v>
      </c>
    </row>
    <row r="10" spans="1:15" x14ac:dyDescent="0.25">
      <c r="A10" s="33">
        <v>7</v>
      </c>
      <c r="B10" s="34"/>
      <c r="C10" s="35"/>
      <c r="D10" s="35"/>
      <c r="E10" s="35"/>
      <c r="F10" s="35"/>
      <c r="G10" s="35"/>
      <c r="H10" s="36">
        <f t="shared" si="4"/>
        <v>0</v>
      </c>
      <c r="I10" s="37"/>
      <c r="J10" s="38">
        <f t="shared" si="0"/>
        <v>0</v>
      </c>
      <c r="K10" s="39" t="str">
        <f t="shared" si="1"/>
        <v/>
      </c>
      <c r="L10" s="39" t="str">
        <f t="shared" si="2"/>
        <v/>
      </c>
      <c r="M10" s="40" t="str">
        <f t="shared" si="5"/>
        <v/>
      </c>
      <c r="N10" s="37">
        <f t="shared" si="6"/>
        <v>0</v>
      </c>
      <c r="O10" s="35">
        <f t="shared" si="3"/>
        <v>0</v>
      </c>
    </row>
    <row r="11" spans="1:15" x14ac:dyDescent="0.25">
      <c r="A11" s="33">
        <v>8</v>
      </c>
      <c r="B11" s="34"/>
      <c r="C11" s="35"/>
      <c r="D11" s="35"/>
      <c r="E11" s="35"/>
      <c r="F11" s="35"/>
      <c r="G11" s="35"/>
      <c r="H11" s="36">
        <f t="shared" si="4"/>
        <v>0</v>
      </c>
      <c r="I11" s="37"/>
      <c r="J11" s="38">
        <f t="shared" si="0"/>
        <v>0</v>
      </c>
      <c r="K11" s="39" t="str">
        <f t="shared" si="1"/>
        <v/>
      </c>
      <c r="L11" s="39" t="str">
        <f t="shared" si="2"/>
        <v/>
      </c>
      <c r="M11" s="40" t="str">
        <f t="shared" si="5"/>
        <v/>
      </c>
      <c r="N11" s="37">
        <f t="shared" si="6"/>
        <v>0</v>
      </c>
      <c r="O11" s="35">
        <f t="shared" si="3"/>
        <v>0</v>
      </c>
    </row>
    <row r="12" spans="1:15" x14ac:dyDescent="0.25">
      <c r="A12" s="41"/>
      <c r="B12" s="42"/>
      <c r="C12" s="42"/>
      <c r="D12" s="42"/>
      <c r="E12" s="42"/>
      <c r="F12" s="42"/>
      <c r="G12" s="42"/>
      <c r="H12" s="43"/>
      <c r="I12" s="42"/>
      <c r="J12" s="42"/>
      <c r="K12" s="44"/>
      <c r="L12" s="44"/>
      <c r="M12" s="45"/>
      <c r="N12" s="45"/>
      <c r="O12" s="44"/>
    </row>
    <row r="13" spans="1:15" ht="24.75" customHeight="1" x14ac:dyDescent="0.25">
      <c r="A13" s="138" t="s">
        <v>52</v>
      </c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40"/>
      <c r="O13" s="46">
        <f>SUM(O5:O12)</f>
        <v>0</v>
      </c>
    </row>
    <row r="15" spans="1:15" ht="47.25" customHeight="1" x14ac:dyDescent="0.25">
      <c r="A15" s="119" t="s">
        <v>15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</row>
    <row r="16" spans="1:15" ht="45.75" customHeight="1" x14ac:dyDescent="0.25">
      <c r="A16" s="110" t="s">
        <v>16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</row>
    <row r="17" spans="1:12" x14ac:dyDescent="0.25">
      <c r="A17" s="110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</row>
    <row r="18" spans="1:12" ht="38.25" customHeight="1" x14ac:dyDescent="0.25">
      <c r="A18" s="128" t="s">
        <v>36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</row>
    <row r="19" spans="1:12" x14ac:dyDescent="0.25">
      <c r="A19" s="1"/>
      <c r="B19" s="2" t="s">
        <v>34</v>
      </c>
      <c r="C19" s="1"/>
      <c r="D19" s="1"/>
      <c r="E19" s="1" t="s">
        <v>35</v>
      </c>
      <c r="F19" s="1"/>
      <c r="G19" s="1"/>
      <c r="H19" s="4"/>
      <c r="I19" s="1"/>
      <c r="J19" s="1"/>
      <c r="K19" s="1"/>
      <c r="L19" s="3"/>
    </row>
  </sheetData>
  <mergeCells count="15">
    <mergeCell ref="N2:N3"/>
    <mergeCell ref="O2:O3"/>
    <mergeCell ref="A13:N13"/>
    <mergeCell ref="A2:A3"/>
    <mergeCell ref="B2:B3"/>
    <mergeCell ref="C2:E2"/>
    <mergeCell ref="F2:F3"/>
    <mergeCell ref="G2:G3"/>
    <mergeCell ref="H2:H3"/>
    <mergeCell ref="A15:L15"/>
    <mergeCell ref="A16:L17"/>
    <mergeCell ref="A18:L18"/>
    <mergeCell ref="I2:I3"/>
    <mergeCell ref="J2:J3"/>
    <mergeCell ref="K2:M2"/>
  </mergeCells>
  <conditionalFormatting sqref="M5:M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2026-06-08T10:43:10Z</dcterms:modified>
</cp:coreProperties>
</file>