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Демидов Артём Николаевич\Публичное\п.4, п.5\Бацанов Поляков (Денисов)\2026\Обслуживание авто\"/>
    </mc:Choice>
  </mc:AlternateContent>
  <xr:revisionPtr revIDLastSave="0" documentId="13_ncr:1_{413252E6-A9C6-4781-BBBB-5D0A14F9E98B}" xr6:coauthVersionLast="47" xr6:coauthVersionMax="47" xr10:uidLastSave="{00000000-0000-0000-0000-000000000000}"/>
  <bookViews>
    <workbookView xWindow="-120" yWindow="-120" windowWidth="29040" windowHeight="15840" xr2:uid="{54956D2E-D08E-4898-A62B-0FB7F306FD7C}"/>
  </bookViews>
  <sheets>
    <sheet name="анализ рынка работы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1" i="1" l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43" i="1" s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42" i="1" s="1"/>
  <c r="Y9" i="1"/>
  <c r="Y8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D6" i="2"/>
  <c r="C10" i="2"/>
  <c r="B10" i="2"/>
  <c r="A5" i="2"/>
  <c r="R41" i="1"/>
  <c r="Q41" i="1"/>
  <c r="T41" i="1" s="1"/>
  <c r="P41" i="1"/>
  <c r="M41" i="1"/>
  <c r="H41" i="1"/>
  <c r="R40" i="1"/>
  <c r="Q40" i="1"/>
  <c r="T40" i="1" s="1"/>
  <c r="P40" i="1"/>
  <c r="M40" i="1"/>
  <c r="H40" i="1"/>
  <c r="R39" i="1"/>
  <c r="Q39" i="1"/>
  <c r="T39" i="1" s="1"/>
  <c r="P39" i="1"/>
  <c r="M39" i="1"/>
  <c r="H39" i="1"/>
  <c r="R38" i="1"/>
  <c r="Q38" i="1"/>
  <c r="T38" i="1" s="1"/>
  <c r="P38" i="1"/>
  <c r="M38" i="1"/>
  <c r="H38" i="1"/>
  <c r="R37" i="1"/>
  <c r="Q37" i="1"/>
  <c r="T37" i="1" s="1"/>
  <c r="P37" i="1"/>
  <c r="M37" i="1"/>
  <c r="H37" i="1"/>
  <c r="R36" i="1"/>
  <c r="Q36" i="1"/>
  <c r="T36" i="1" s="1"/>
  <c r="P36" i="1"/>
  <c r="M36" i="1"/>
  <c r="H36" i="1"/>
  <c r="R35" i="1"/>
  <c r="Q35" i="1"/>
  <c r="T35" i="1" s="1"/>
  <c r="P35" i="1"/>
  <c r="M35" i="1"/>
  <c r="H35" i="1"/>
  <c r="R34" i="1"/>
  <c r="Q34" i="1"/>
  <c r="T34" i="1" s="1"/>
  <c r="P34" i="1"/>
  <c r="M34" i="1"/>
  <c r="H34" i="1"/>
  <c r="R33" i="1"/>
  <c r="Q33" i="1"/>
  <c r="T33" i="1" s="1"/>
  <c r="P33" i="1"/>
  <c r="M33" i="1"/>
  <c r="H33" i="1"/>
  <c r="R32" i="1"/>
  <c r="Q32" i="1"/>
  <c r="T32" i="1" s="1"/>
  <c r="P32" i="1"/>
  <c r="M32" i="1"/>
  <c r="H32" i="1"/>
  <c r="R31" i="1"/>
  <c r="Q31" i="1"/>
  <c r="T31" i="1" s="1"/>
  <c r="P31" i="1"/>
  <c r="M31" i="1"/>
  <c r="H31" i="1"/>
  <c r="R30" i="1"/>
  <c r="Q30" i="1"/>
  <c r="T30" i="1" s="1"/>
  <c r="P30" i="1"/>
  <c r="M30" i="1"/>
  <c r="H30" i="1"/>
  <c r="R29" i="1"/>
  <c r="Q29" i="1"/>
  <c r="T29" i="1" s="1"/>
  <c r="P29" i="1"/>
  <c r="M29" i="1"/>
  <c r="H29" i="1"/>
  <c r="R28" i="1"/>
  <c r="Q28" i="1"/>
  <c r="T28" i="1" s="1"/>
  <c r="P28" i="1"/>
  <c r="M28" i="1"/>
  <c r="H28" i="1"/>
  <c r="R27" i="1"/>
  <c r="Q27" i="1"/>
  <c r="T27" i="1" s="1"/>
  <c r="P27" i="1"/>
  <c r="M27" i="1"/>
  <c r="H27" i="1"/>
  <c r="R26" i="1"/>
  <c r="Q26" i="1"/>
  <c r="T26" i="1" s="1"/>
  <c r="P26" i="1"/>
  <c r="M26" i="1"/>
  <c r="H26" i="1"/>
  <c r="R25" i="1"/>
  <c r="Q25" i="1"/>
  <c r="T25" i="1" s="1"/>
  <c r="P25" i="1"/>
  <c r="M25" i="1"/>
  <c r="H25" i="1"/>
  <c r="R24" i="1"/>
  <c r="Q24" i="1"/>
  <c r="T24" i="1" s="1"/>
  <c r="P24" i="1"/>
  <c r="M24" i="1"/>
  <c r="H24" i="1"/>
  <c r="R23" i="1"/>
  <c r="Q23" i="1"/>
  <c r="T23" i="1" s="1"/>
  <c r="P23" i="1"/>
  <c r="M23" i="1"/>
  <c r="H23" i="1"/>
  <c r="R22" i="1"/>
  <c r="Q22" i="1"/>
  <c r="T22" i="1" s="1"/>
  <c r="P22" i="1"/>
  <c r="M22" i="1"/>
  <c r="H22" i="1"/>
  <c r="R21" i="1"/>
  <c r="Q21" i="1"/>
  <c r="T21" i="1" s="1"/>
  <c r="P21" i="1"/>
  <c r="M21" i="1"/>
  <c r="H21" i="1"/>
  <c r="R20" i="1"/>
  <c r="Q20" i="1"/>
  <c r="T20" i="1" s="1"/>
  <c r="P20" i="1"/>
  <c r="M20" i="1"/>
  <c r="H20" i="1"/>
  <c r="R19" i="1"/>
  <c r="Q19" i="1"/>
  <c r="T19" i="1" s="1"/>
  <c r="P19" i="1"/>
  <c r="M19" i="1"/>
  <c r="H19" i="1"/>
  <c r="R18" i="1"/>
  <c r="Q18" i="1"/>
  <c r="T18" i="1" s="1"/>
  <c r="P18" i="1"/>
  <c r="M18" i="1"/>
  <c r="H18" i="1"/>
  <c r="R17" i="1"/>
  <c r="Q17" i="1"/>
  <c r="T17" i="1" s="1"/>
  <c r="P17" i="1"/>
  <c r="M17" i="1"/>
  <c r="H17" i="1"/>
  <c r="R16" i="1"/>
  <c r="Q16" i="1"/>
  <c r="T16" i="1" s="1"/>
  <c r="P16" i="1"/>
  <c r="M16" i="1"/>
  <c r="H16" i="1"/>
  <c r="R15" i="1"/>
  <c r="Q15" i="1"/>
  <c r="T15" i="1" s="1"/>
  <c r="P15" i="1"/>
  <c r="M15" i="1"/>
  <c r="H15" i="1"/>
  <c r="R14" i="1"/>
  <c r="Q14" i="1"/>
  <c r="T14" i="1" s="1"/>
  <c r="P14" i="1"/>
  <c r="M14" i="1"/>
  <c r="H14" i="1"/>
  <c r="R13" i="1"/>
  <c r="Q13" i="1"/>
  <c r="T13" i="1" s="1"/>
  <c r="P13" i="1"/>
  <c r="M13" i="1"/>
  <c r="H13" i="1"/>
  <c r="R12" i="1"/>
  <c r="Q12" i="1"/>
  <c r="T12" i="1" s="1"/>
  <c r="P12" i="1"/>
  <c r="M12" i="1"/>
  <c r="H12" i="1"/>
  <c r="R11" i="1"/>
  <c r="Q11" i="1"/>
  <c r="T11" i="1" s="1"/>
  <c r="P11" i="1"/>
  <c r="M11" i="1"/>
  <c r="H11" i="1"/>
  <c r="R10" i="1"/>
  <c r="Q10" i="1"/>
  <c r="T10" i="1" s="1"/>
  <c r="P10" i="1"/>
  <c r="M10" i="1"/>
  <c r="H10" i="1"/>
  <c r="R9" i="1"/>
  <c r="Q9" i="1"/>
  <c r="T9" i="1" s="1"/>
  <c r="P9" i="1"/>
  <c r="M9" i="1"/>
  <c r="H9" i="1"/>
  <c r="Q8" i="1"/>
  <c r="T8" i="1" s="1"/>
  <c r="M8" i="1"/>
  <c r="H8" i="1"/>
  <c r="W42" i="1" l="1"/>
  <c r="X42" i="1"/>
  <c r="S38" i="1"/>
  <c r="S36" i="1"/>
  <c r="S34" i="1"/>
  <c r="S40" i="1"/>
  <c r="S41" i="1"/>
  <c r="S39" i="1"/>
  <c r="S37" i="1"/>
  <c r="S30" i="1"/>
  <c r="S35" i="1"/>
  <c r="S32" i="1"/>
  <c r="S31" i="1"/>
  <c r="S33" i="1"/>
  <c r="S26" i="1"/>
  <c r="S27" i="1"/>
  <c r="S28" i="1"/>
  <c r="S24" i="1"/>
  <c r="S22" i="1"/>
  <c r="S23" i="1"/>
  <c r="S25" i="1"/>
  <c r="S29" i="1"/>
  <c r="S21" i="1"/>
  <c r="S18" i="1"/>
  <c r="S19" i="1"/>
  <c r="S20" i="1"/>
  <c r="S17" i="1"/>
  <c r="S13" i="1"/>
  <c r="S14" i="1"/>
  <c r="S12" i="1"/>
  <c r="S16" i="1"/>
  <c r="S15" i="1"/>
  <c r="S11" i="1"/>
  <c r="S9" i="1"/>
  <c r="S10" i="1"/>
  <c r="R8" i="1"/>
  <c r="P8" i="1"/>
  <c r="S8" i="1" l="1"/>
</calcChain>
</file>

<file path=xl/sharedStrings.xml><?xml version="1.0" encoding="utf-8"?>
<sst xmlns="http://schemas.openxmlformats.org/spreadsheetml/2006/main" count="104" uniqueCount="70">
  <si>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</si>
  <si>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</si>
  <si>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</si>
  <si>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</si>
  <si>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</si>
  <si>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</si>
  <si>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</si>
  <si>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   , руб. </t>
  </si>
  <si>
    <t>код</t>
  </si>
  <si>
    <t>наименование</t>
  </si>
  <si>
    <t>ИЦИ №1</t>
  </si>
  <si>
    <t>ИЦИ №2</t>
  </si>
  <si>
    <t>ИЦИ №3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</si>
  <si>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</si>
  <si>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</si>
  <si>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</si>
  <si>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</si>
  <si>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>Для определения начальной (максимальной) цены контракта использован метод сопоставимых рыночных цен.
НМЦК методом сопоставимых рыночных цен (анализ рынка) определяется по формуле: 
 где:                          
                    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n - количество значений, используемых в расчете;
 i - номер источника ценовой информации;
  -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</si>
  <si>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6=3+4+5</t>
  </si>
  <si>
    <t>Номер источника ценовой информации (ИЦИ №i) и цена единицы услуги                                             представленная i-тым ИЦИ (Цi), руб.</t>
  </si>
  <si>
    <t>v - кол-во (объем) закупаемых услуг, ед.</t>
  </si>
  <si>
    <t>&lt;ц&gt; - средн. арифм. величина цены единицы услуги, руб.</t>
  </si>
  <si>
    <t>Цена единицы услуги, принятая для расчета НМЦК, руб.</t>
  </si>
  <si>
    <t>9 = кол-во ИЦИ</t>
  </si>
  <si>
    <t>10=            /n</t>
  </si>
  <si>
    <t>Ед. измерения</t>
  </si>
  <si>
    <r>
      <t xml:space="preserve">         При определении НМЦК Заказчик руководствуется принципом эффективности расходования бюджетных средств, предусматривающим необходимость достижения заданных результатов с использованием наименьшего объема средств или достижения наилучшего результата с использованием определенного объема средств.
         Исходя из изложенного, Заказчик в качестве </t>
    </r>
    <r>
      <rPr>
        <b/>
        <sz val="11"/>
        <color theme="1"/>
        <rFont val="Times New Roman"/>
        <family val="1"/>
        <charset val="204"/>
      </rPr>
      <t>цены единицы продукции, принятой для расчета НМЦК, учитывает наименьшую цену ИЦИ.</t>
    </r>
  </si>
  <si>
    <t>14=13*7</t>
  </si>
  <si>
    <t>Единица</t>
  </si>
  <si>
    <t>Наименование работ, товара</t>
  </si>
  <si>
    <t>Плановое ТО</t>
  </si>
  <si>
    <t>Защита картера - С/У</t>
  </si>
  <si>
    <t>Жидкость тормозной системы замена (в ходе планового ТО)</t>
  </si>
  <si>
    <t>Диагностика систем управления ДВС</t>
  </si>
  <si>
    <t>Дроссельная заслонка - С/У</t>
  </si>
  <si>
    <t>Дроссельная заслонка - чистка</t>
  </si>
  <si>
    <t>Ремень привода аксессуаров - С/У' (один)</t>
  </si>
  <si>
    <t>Натяжитель ремня привода вспомог, агрегатов - С/У</t>
  </si>
  <si>
    <t>Шкив ремня привода аксессуаров - С/У (ленивец) (один или два, ремень снят)</t>
  </si>
  <si>
    <t>Лампа переднего габарита (левая) замена</t>
  </si>
  <si>
    <t>Лампа переднего габарита (правая) замена</t>
  </si>
  <si>
    <t>Коллектор выпускной - С/У</t>
  </si>
  <si>
    <t>Глушитель перед, и задняя часть - с/у</t>
  </si>
  <si>
    <t>Разборка закисших соединений</t>
  </si>
  <si>
    <t>Слесарно-сварочные работы по замене гофры глушителя</t>
  </si>
  <si>
    <t>Фильтр воздушный (AN 1050)</t>
  </si>
  <si>
    <t>Фильтр масляный (ON1156)</t>
  </si>
  <si>
    <t>Масло моторное Gazpromneft Premium А5В5 5W-3O 205L (Ford WSS- M2C-913B/C/D) (253142586)</t>
  </si>
  <si>
    <t>Фильтр салона угольный (CN1064К)</t>
  </si>
  <si>
    <t>ШТ.</t>
  </si>
  <si>
    <t>шт.</t>
  </si>
  <si>
    <t>л</t>
  </si>
  <si>
    <t>Жидкость тормозная Gazpromneft DOT 4 IL (2451500366)</t>
  </si>
  <si>
    <t>Очиститель дроссельной заслонки (5861.114.500)</t>
  </si>
  <si>
    <t>Ремень приводной (6РК2245)</t>
  </si>
  <si>
    <t>Натяжитель приводного ремня (T38204)</t>
  </si>
  <si>
    <t>Ролик направляющий (t36204)</t>
  </si>
  <si>
    <t>Лампочка W5W 12V (2825)</t>
  </si>
  <si>
    <t>Гофра глушителя (LFP12)</t>
  </si>
  <si>
    <t>Прокладка приёмной трубы (130949)</t>
  </si>
  <si>
    <t>Гайка контрящаяся Си М10 (9881004100)</t>
  </si>
  <si>
    <t>Прокладка выпускного коллектора (024390)</t>
  </si>
  <si>
    <t>Гайка фланцевая Си М10 (258030)</t>
  </si>
  <si>
    <t>Шпилька катализатора (4709817)</t>
  </si>
  <si>
    <t>Спрей очиститель 600мл (0890.108.740)</t>
  </si>
  <si>
    <t>Спрсй-разрушитель-ржавчины-400мл (0890.225)</t>
  </si>
  <si>
    <t>Смазка паста медная спрей 500мл (0893.800.501)</t>
  </si>
  <si>
    <t xml:space="preserve">         Таким образом НМЦК, определённая методом сопоставимых рыночных цен (анализ рынка) равна 95 385,70 рублей</t>
  </si>
  <si>
    <r>
      <t xml:space="preserve">Основные характеристики поставляемого товара: в соответствии с </t>
    </r>
    <r>
      <rPr>
        <b/>
        <sz val="11"/>
        <color theme="1"/>
        <rFont val="Times New Roman"/>
        <family val="1"/>
        <charset val="204"/>
      </rPr>
      <t xml:space="preserve">Описанием объекта закупки. </t>
    </r>
    <r>
      <rPr>
        <sz val="11"/>
        <color theme="1"/>
        <rFont val="Times New Roman"/>
        <family val="1"/>
        <charset val="204"/>
      </rPr>
      <t xml:space="preserve">
Используемый метод определения НМЦК с обоснованием: </t>
    </r>
    <r>
      <rPr>
        <b/>
        <sz val="11"/>
        <color theme="1"/>
        <rFont val="Times New Roman"/>
        <family val="1"/>
        <charset val="204"/>
      </rPr>
      <t>Метод сопоставимых рыночных цен (анализа рынка).</t>
    </r>
    <r>
      <rPr>
        <sz val="11"/>
        <color theme="1"/>
        <rFont val="Times New Roman"/>
        <family val="1"/>
        <charset val="204"/>
      </rPr>
      <t xml:space="preserve">
Данный метод был выбран в связи с тем, что он является приоритетным для определения и обоснования НМЦК.
Начальная (максимальная) цена контракта рассчитана согласно «Методическим рекомендациям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утвержденным Приказом Министерства экономического развития Российской Федерации от 02 октября 2013 г. № 567.
В результате направления 5 (пяти) запросов исполнителям, обладающим опытом оказания данного вида услуг, было получено 3 (три) ценовых предложений:
Предложение №1 – Вх. № 296-2/26 от 20.05.2026 г., цена предложения составляет: 115 582 руб. 00 коп;
Предложение №2 – Вх. № 296-3/26 от 20.05.2026 г., цена предложения составляет: 102 210 руб. 00 коп;
Предложение №4 – Вх. № 296-5/26 от 20.05.2026 г., цена предложения составляет:   95 385 руб. 70 коп;
                                                                                                                                                                                                       </t>
    </r>
  </si>
  <si>
    <t>Обоснование и расчет НМЦК выполнение работ по техническому обслуживанию и проведению диагностики автомобильного транспорта СПб ГБУ СШОР «КШВСМ»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</si>
</sst>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7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10" fontId="7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4" fontId="8" fillId="2" borderId="5" xfId="0" applyNumberFormat="1" applyFont="1" applyFill="1" applyBorder="1" applyAlignment="1">
      <alignment horizontal="left" vertical="top" wrapText="1"/>
    </xf>
    <xf numFmtId="4" fontId="7" fillId="2" borderId="5" xfId="0" applyNumberFormat="1" applyFont="1" applyFill="1" applyBorder="1" applyAlignment="1">
      <alignment horizontal="left" vertical="top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0" fontId="7" fillId="0" borderId="0" xfId="0" applyNumberFormat="1" applyFont="1" applyAlignment="1">
      <alignment vertical="top"/>
    </xf>
    <xf numFmtId="1" fontId="13" fillId="3" borderId="5" xfId="0" applyNumberFormat="1" applyFont="1" applyFill="1" applyBorder="1" applyAlignment="1">
      <alignment horizontal="center" vertical="top" wrapText="1"/>
    </xf>
    <xf numFmtId="4" fontId="13" fillId="3" borderId="5" xfId="0" applyNumberFormat="1" applyFont="1" applyFill="1" applyBorder="1" applyAlignment="1">
      <alignment horizontal="center" vertical="top" wrapText="1"/>
    </xf>
    <xf numFmtId="4" fontId="13" fillId="3" borderId="7" xfId="0" applyNumberFormat="1" applyFont="1" applyFill="1" applyBorder="1" applyAlignment="1">
      <alignment horizontal="center" vertical="top" wrapText="1"/>
    </xf>
    <xf numFmtId="4" fontId="14" fillId="3" borderId="5" xfId="0" applyNumberFormat="1" applyFont="1" applyFill="1" applyBorder="1" applyAlignment="1">
      <alignment horizontal="center" vertical="top" wrapText="1"/>
    </xf>
    <xf numFmtId="4" fontId="15" fillId="3" borderId="5" xfId="0" applyNumberFormat="1" applyFont="1" applyFill="1" applyBorder="1" applyAlignment="1">
      <alignment horizontal="center" vertical="top" wrapText="1"/>
    </xf>
    <xf numFmtId="164" fontId="15" fillId="3" borderId="5" xfId="0" applyNumberFormat="1" applyFont="1" applyFill="1" applyBorder="1" applyAlignment="1">
      <alignment horizontal="center" vertical="top" wrapText="1"/>
    </xf>
    <xf numFmtId="10" fontId="0" fillId="3" borderId="0" xfId="0" applyNumberFormat="1" applyFill="1" applyAlignment="1">
      <alignment vertical="top"/>
    </xf>
    <xf numFmtId="4" fontId="4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vertical="top"/>
    </xf>
    <xf numFmtId="1" fontId="18" fillId="4" borderId="1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164" fontId="9" fillId="0" borderId="5" xfId="0" applyNumberFormat="1" applyFont="1" applyBorder="1" applyAlignment="1">
      <alignment horizontal="center" vertical="top" wrapText="1"/>
    </xf>
    <xf numFmtId="4" fontId="1" fillId="0" borderId="5" xfId="0" applyNumberFormat="1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vertical="center" wrapText="1"/>
    </xf>
    <xf numFmtId="4" fontId="0" fillId="0" borderId="0" xfId="0" applyNumberFormat="1"/>
    <xf numFmtId="4" fontId="0" fillId="0" borderId="0" xfId="0" applyNumberFormat="1" applyAlignment="1">
      <alignment vertical="top"/>
    </xf>
    <xf numFmtId="4" fontId="0" fillId="3" borderId="0" xfId="0" applyNumberFormat="1" applyFill="1" applyAlignment="1">
      <alignment vertical="top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" fontId="7" fillId="0" borderId="0" xfId="0" applyNumberFormat="1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1" fontId="7" fillId="0" borderId="0" xfId="0" applyNumberFormat="1" applyFont="1" applyAlignment="1">
      <alignment horizontal="left" vertical="top"/>
    </xf>
    <xf numFmtId="0" fontId="12" fillId="0" borderId="9" xfId="0" applyFont="1" applyBorder="1" applyAlignment="1">
      <alignment horizontal="justify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219075</xdr:colOff>
      <xdr:row>0</xdr:row>
      <xdr:rowOff>0</xdr:rowOff>
    </xdr:from>
    <xdr:to>
      <xdr:col>18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C934639F-7A8B-434D-B67D-21478B5DC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9632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5</xdr:row>
      <xdr:rowOff>295275</xdr:rowOff>
    </xdr:from>
    <xdr:to>
      <xdr:col>12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CF45727-BC44-460A-9663-B862EA6B3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81575" y="1419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28575</xdr:colOff>
      <xdr:row>5</xdr:row>
      <xdr:rowOff>419100</xdr:rowOff>
    </xdr:from>
    <xdr:to>
      <xdr:col>17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7753DB7-ACAF-4941-827C-B13F4000D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1543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66675</xdr:colOff>
      <xdr:row>5</xdr:row>
      <xdr:rowOff>638175</xdr:rowOff>
    </xdr:from>
    <xdr:to>
      <xdr:col>18</xdr:col>
      <xdr:colOff>704850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66B52445-4B2E-4B8C-AA0A-35DA7BE7E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1762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367AFB88-71D1-4D6A-8204-7AD11812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219075</xdr:colOff>
      <xdr:row>6</xdr:row>
      <xdr:rowOff>228600</xdr:rowOff>
    </xdr:from>
    <xdr:to>
      <xdr:col>16</xdr:col>
      <xdr:colOff>485775</xdr:colOff>
      <xdr:row>6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41F956DD-1B23-4B8D-AF1C-77DBD364E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981825" y="25336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295275</xdr:rowOff>
    </xdr:from>
    <xdr:to>
      <xdr:col>12</xdr:col>
      <xdr:colOff>571500</xdr:colOff>
      <xdr:row>5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84F24A65-B8EF-44FD-8A27-A838EF999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162425" y="5362575"/>
          <a:ext cx="5238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38100</xdr:colOff>
      <xdr:row>5</xdr:row>
      <xdr:rowOff>638175</xdr:rowOff>
    </xdr:from>
    <xdr:to>
      <xdr:col>17</xdr:col>
      <xdr:colOff>876300</xdr:colOff>
      <xdr:row>5</xdr:row>
      <xdr:rowOff>1000125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B21FE568-1BC6-4076-B544-11D98DA31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17621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5</xdr:row>
      <xdr:rowOff>876300</xdr:rowOff>
    </xdr:from>
    <xdr:to>
      <xdr:col>18</xdr:col>
      <xdr:colOff>676275</xdr:colOff>
      <xdr:row>6</xdr:row>
      <xdr:rowOff>38100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35F8081F-2258-42BC-8657-96E2691F8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20002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314325</xdr:colOff>
      <xdr:row>6</xdr:row>
      <xdr:rowOff>47625</xdr:rowOff>
    </xdr:from>
    <xdr:to>
      <xdr:col>16</xdr:col>
      <xdr:colOff>581025</xdr:colOff>
      <xdr:row>6</xdr:row>
      <xdr:rowOff>247650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496B17DF-5B20-4178-BE5D-C0291659F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77075" y="23526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4</xdr:row>
      <xdr:rowOff>28575</xdr:rowOff>
    </xdr:from>
    <xdr:to>
      <xdr:col>12</xdr:col>
      <xdr:colOff>9525</xdr:colOff>
      <xdr:row>4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10CBC9A7-AC25-478A-A9D1-155878D64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7275" y="65722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85725</xdr:colOff>
      <xdr:row>5</xdr:row>
      <xdr:rowOff>95251</xdr:rowOff>
    </xdr:from>
    <xdr:to>
      <xdr:col>20</xdr:col>
      <xdr:colOff>657225</xdr:colOff>
      <xdr:row>5</xdr:row>
      <xdr:rowOff>438151</xdr:rowOff>
    </xdr:to>
    <xdr:pic>
      <xdr:nvPicPr>
        <xdr:cNvPr id="13" name="Рисунок 12" descr="C:\Temp\KClipboardExport\7d4qbwfz.gif">
          <a:extLst>
            <a:ext uri="{FF2B5EF4-FFF2-40B4-BE49-F238E27FC236}">
              <a16:creationId xmlns:a16="http://schemas.microsoft.com/office/drawing/2014/main" id="{57943CF9-1F91-4456-ABDD-7B56573C004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258300" y="5162551"/>
          <a:ext cx="571500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38100</xdr:colOff>
      <xdr:row>2</xdr:row>
      <xdr:rowOff>539750</xdr:rowOff>
    </xdr:from>
    <xdr:to>
      <xdr:col>8</xdr:col>
      <xdr:colOff>474133</xdr:colOff>
      <xdr:row>2</xdr:row>
      <xdr:rowOff>751417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A2D1593C-AA39-417C-AB9A-C13FD7D065DD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783417"/>
          <a:ext cx="679450" cy="21166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152400</xdr:colOff>
      <xdr:row>2</xdr:row>
      <xdr:rowOff>1019175</xdr:rowOff>
    </xdr:from>
    <xdr:to>
      <xdr:col>17</xdr:col>
      <xdr:colOff>828674</xdr:colOff>
      <xdr:row>2</xdr:row>
      <xdr:rowOff>1528176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23846FE7-9590-4F77-92B7-193E87ABB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505450" y="4343400"/>
          <a:ext cx="2105024" cy="509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E528-46EE-4E3D-A8D6-826BAB447B99}">
  <sheetPr>
    <tabColor rgb="FFFFFF00"/>
    <pageSetUpPr fitToPage="1"/>
  </sheetPr>
  <dimension ref="A1:Y45"/>
  <sheetViews>
    <sheetView tabSelected="1" topLeftCell="H22" zoomScale="90" zoomScaleNormal="90" workbookViewId="0">
      <selection activeCell="V30" sqref="V30"/>
    </sheetView>
  </sheetViews>
  <sheetFormatPr defaultColWidth="9.140625" defaultRowHeight="15" x14ac:dyDescent="0.25"/>
  <cols>
    <col min="1" max="1" width="10" style="1" hidden="1" customWidth="1"/>
    <col min="2" max="2" width="13.140625" style="1" hidden="1" customWidth="1"/>
    <col min="3" max="3" width="0" style="1" hidden="1" customWidth="1"/>
    <col min="4" max="4" width="11.85546875" style="1" hidden="1" customWidth="1"/>
    <col min="5" max="5" width="0" style="1" hidden="1" customWidth="1"/>
    <col min="6" max="6" width="12.5703125" style="1" hidden="1" customWidth="1"/>
    <col min="7" max="7" width="9.7109375" style="1" hidden="1" customWidth="1"/>
    <col min="8" max="8" width="3.5703125" style="26" customWidth="1"/>
    <col min="9" max="9" width="44.28515625" style="1" customWidth="1"/>
    <col min="10" max="10" width="10.5703125" style="1" customWidth="1"/>
    <col min="11" max="11" width="10.28515625" style="1" customWidth="1"/>
    <col min="12" max="12" width="10" style="1" customWidth="1"/>
    <col min="13" max="13" width="10.85546875" style="1" customWidth="1"/>
    <col min="14" max="15" width="9.28515625" style="1" customWidth="1"/>
    <col min="16" max="16" width="9.85546875" style="1" customWidth="1"/>
    <col min="17" max="17" width="11.5703125" style="1" customWidth="1"/>
    <col min="18" max="18" width="14.140625" style="1" customWidth="1"/>
    <col min="19" max="20" width="10.85546875" style="1" customWidth="1"/>
    <col min="21" max="21" width="14.7109375" style="1" customWidth="1"/>
    <col min="22" max="22" width="1.42578125" style="2" customWidth="1"/>
    <col min="23" max="23" width="12" style="1" hidden="1" customWidth="1"/>
    <col min="24" max="24" width="14.42578125" style="1" hidden="1" customWidth="1"/>
    <col min="25" max="25" width="14.140625" style="1" hidden="1" customWidth="1"/>
    <col min="26" max="16384" width="9.140625" style="1"/>
  </cols>
  <sheetData>
    <row r="1" spans="1:25" ht="27" customHeight="1" x14ac:dyDescent="0.25">
      <c r="H1" s="36" t="s">
        <v>69</v>
      </c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5" ht="150" customHeight="1" x14ac:dyDescent="0.25">
      <c r="H2" s="50" t="s">
        <v>68</v>
      </c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5" ht="161.25" customHeight="1" x14ac:dyDescent="0.25">
      <c r="H3" s="50" t="s">
        <v>17</v>
      </c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</row>
    <row r="4" spans="1:25" ht="4.5" customHeight="1" x14ac:dyDescent="0.25">
      <c r="H4" s="50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</row>
    <row r="5" spans="1:25" s="4" customFormat="1" ht="38.25" customHeight="1" x14ac:dyDescent="0.25">
      <c r="A5" s="37" t="s">
        <v>0</v>
      </c>
      <c r="B5" s="38"/>
      <c r="C5" s="37" t="s">
        <v>1</v>
      </c>
      <c r="D5" s="38"/>
      <c r="E5" s="37" t="s">
        <v>2</v>
      </c>
      <c r="F5" s="38"/>
      <c r="G5" s="39" t="s">
        <v>3</v>
      </c>
      <c r="H5" s="42" t="s">
        <v>4</v>
      </c>
      <c r="I5" s="44" t="s">
        <v>29</v>
      </c>
      <c r="J5" s="46" t="s">
        <v>19</v>
      </c>
      <c r="K5" s="47"/>
      <c r="L5" s="47"/>
      <c r="M5" s="48"/>
      <c r="N5" s="44" t="s">
        <v>20</v>
      </c>
      <c r="O5" s="44" t="s">
        <v>25</v>
      </c>
      <c r="P5" s="44" t="s">
        <v>5</v>
      </c>
      <c r="Q5" s="62" t="s">
        <v>6</v>
      </c>
      <c r="R5" s="63"/>
      <c r="S5" s="64"/>
      <c r="T5" s="65" t="s">
        <v>22</v>
      </c>
      <c r="U5" s="52" t="s">
        <v>7</v>
      </c>
      <c r="V5" s="3"/>
    </row>
    <row r="6" spans="1:25" s="4" customFormat="1" ht="87" customHeight="1" x14ac:dyDescent="0.25">
      <c r="A6" s="67" t="s">
        <v>8</v>
      </c>
      <c r="B6" s="68" t="s">
        <v>9</v>
      </c>
      <c r="C6" s="67" t="s">
        <v>8</v>
      </c>
      <c r="D6" s="68" t="s">
        <v>9</v>
      </c>
      <c r="E6" s="67" t="s">
        <v>8</v>
      </c>
      <c r="F6" s="68" t="s">
        <v>9</v>
      </c>
      <c r="G6" s="40"/>
      <c r="H6" s="43"/>
      <c r="I6" s="45"/>
      <c r="J6" s="5" t="s">
        <v>10</v>
      </c>
      <c r="K6" s="5" t="s">
        <v>11</v>
      </c>
      <c r="L6" s="5" t="s">
        <v>12</v>
      </c>
      <c r="M6" s="48"/>
      <c r="N6" s="49"/>
      <c r="O6" s="54"/>
      <c r="P6" s="49"/>
      <c r="Q6" s="28" t="s">
        <v>21</v>
      </c>
      <c r="R6" s="29" t="s">
        <v>13</v>
      </c>
      <c r="S6" s="30" t="s">
        <v>14</v>
      </c>
      <c r="T6" s="66"/>
      <c r="U6" s="53"/>
      <c r="V6" s="3"/>
    </row>
    <row r="7" spans="1:25" s="10" customFormat="1" ht="27" x14ac:dyDescent="0.25">
      <c r="A7" s="67"/>
      <c r="B7" s="68"/>
      <c r="C7" s="67"/>
      <c r="D7" s="68"/>
      <c r="E7" s="67"/>
      <c r="F7" s="68"/>
      <c r="G7" s="41"/>
      <c r="H7" s="6">
        <v>1</v>
      </c>
      <c r="I7" s="7">
        <v>2</v>
      </c>
      <c r="J7" s="7">
        <v>3</v>
      </c>
      <c r="K7" s="7">
        <v>4</v>
      </c>
      <c r="L7" s="7">
        <v>5</v>
      </c>
      <c r="M7" s="6" t="s">
        <v>18</v>
      </c>
      <c r="N7" s="8">
        <v>7</v>
      </c>
      <c r="O7" s="8">
        <v>8</v>
      </c>
      <c r="P7" s="8" t="s">
        <v>23</v>
      </c>
      <c r="Q7" s="8" t="s">
        <v>24</v>
      </c>
      <c r="R7" s="8">
        <v>11</v>
      </c>
      <c r="S7" s="8">
        <v>12</v>
      </c>
      <c r="T7" s="8">
        <v>13</v>
      </c>
      <c r="U7" s="6" t="s">
        <v>27</v>
      </c>
      <c r="V7" s="9"/>
    </row>
    <row r="8" spans="1:25" s="2" customFormat="1" ht="15.75" customHeight="1" x14ac:dyDescent="0.25">
      <c r="A8" s="11"/>
      <c r="B8" s="11"/>
      <c r="C8" s="11"/>
      <c r="D8" s="11"/>
      <c r="E8" s="11"/>
      <c r="F8" s="11"/>
      <c r="G8" s="12"/>
      <c r="H8" s="27">
        <f xml:space="preserve"> (ROW(8:8))-7</f>
        <v>1</v>
      </c>
      <c r="I8" s="32" t="s">
        <v>30</v>
      </c>
      <c r="J8" s="13">
        <v>9000</v>
      </c>
      <c r="K8" s="13">
        <v>8500</v>
      </c>
      <c r="L8" s="13">
        <v>8052</v>
      </c>
      <c r="M8" s="13">
        <f>J8+K8+L8</f>
        <v>25552</v>
      </c>
      <c r="N8" s="31">
        <v>1</v>
      </c>
      <c r="O8" s="13" t="s">
        <v>28</v>
      </c>
      <c r="P8" s="15">
        <f>COUNT(J8:L8)</f>
        <v>3</v>
      </c>
      <c r="Q8" s="13">
        <f>IF(ISERR(AVERAGE(J8:L8)),"",AVERAGE(J8:L8))</f>
        <v>8517.3333333333339</v>
      </c>
      <c r="R8" s="13">
        <f>IF(ISERR(STDEV(J8:L8)),"",STDEV(J8:L8))</f>
        <v>474.23763382225718</v>
      </c>
      <c r="S8" s="16">
        <f>IF(ISERR(R8/Q8),"",R8/Q8)</f>
        <v>5.5679121065543652E-2</v>
      </c>
      <c r="T8" s="13">
        <f>ROUND(Q8,2)</f>
        <v>8517.33</v>
      </c>
      <c r="U8" s="14">
        <f>ROUND(T8*N8,2)</f>
        <v>8517.33</v>
      </c>
      <c r="V8" s="17"/>
      <c r="W8" s="34">
        <f>ROUND(J8*N8,2)</f>
        <v>9000</v>
      </c>
      <c r="X8" s="34">
        <f>ROUND(K8*N8,2)</f>
        <v>8500</v>
      </c>
      <c r="Y8" s="34">
        <f>ROUND(L8*N8,2)</f>
        <v>8052</v>
      </c>
    </row>
    <row r="9" spans="1:25" s="2" customFormat="1" ht="15.75" customHeight="1" x14ac:dyDescent="0.25">
      <c r="A9" s="11"/>
      <c r="B9" s="11"/>
      <c r="C9" s="11"/>
      <c r="D9" s="11"/>
      <c r="E9" s="11"/>
      <c r="F9" s="11"/>
      <c r="G9" s="12"/>
      <c r="H9" s="27">
        <f t="shared" ref="H9:H41" si="0" xml:space="preserve"> (ROW(9:9))-7</f>
        <v>2</v>
      </c>
      <c r="I9" s="32" t="s">
        <v>31</v>
      </c>
      <c r="J9" s="13">
        <v>900</v>
      </c>
      <c r="K9" s="13">
        <v>850</v>
      </c>
      <c r="L9" s="13">
        <v>805.2</v>
      </c>
      <c r="M9" s="13">
        <f t="shared" ref="M9:M17" si="1">J9+K9+L9</f>
        <v>2555.1999999999998</v>
      </c>
      <c r="N9" s="31">
        <v>1</v>
      </c>
      <c r="O9" s="13" t="s">
        <v>28</v>
      </c>
      <c r="P9" s="15">
        <f t="shared" ref="P9:P17" si="2">COUNT(J9:L9)</f>
        <v>3</v>
      </c>
      <c r="Q9" s="13">
        <f t="shared" ref="Q9:Q17" si="3">IF(ISERR(AVERAGE(J9:L9)),"",AVERAGE(J9:L9))</f>
        <v>851.73333333333323</v>
      </c>
      <c r="R9" s="13">
        <f t="shared" ref="R9:R17" si="4">IF(ISERR(STDEV(J9:L9)),"",STDEV(J9:L9))</f>
        <v>47.423763382225701</v>
      </c>
      <c r="S9" s="16">
        <f t="shared" ref="S9:S17" si="5">IF(ISERR(R9/Q9),"",R9/Q9)</f>
        <v>5.5679121065543645E-2</v>
      </c>
      <c r="T9" s="13">
        <f t="shared" ref="T9:T17" si="6">ROUND(Q9,2)</f>
        <v>851.73</v>
      </c>
      <c r="U9" s="14">
        <f t="shared" ref="U9:U41" si="7">ROUND(T9*N9,2)</f>
        <v>851.73</v>
      </c>
      <c r="V9" s="17"/>
      <c r="W9" s="34">
        <f t="shared" ref="W9:W41" si="8">ROUND(J9*N9,2)</f>
        <v>900</v>
      </c>
      <c r="X9" s="34">
        <f t="shared" ref="X9:X41" si="9">ROUND(K9*N9,2)</f>
        <v>850</v>
      </c>
      <c r="Y9" s="34">
        <f t="shared" ref="Y9:Y41" si="10">ROUND(L9*N9,2)</f>
        <v>805.2</v>
      </c>
    </row>
    <row r="10" spans="1:25" s="2" customFormat="1" ht="31.5" customHeight="1" x14ac:dyDescent="0.25">
      <c r="A10" s="11"/>
      <c r="B10" s="11"/>
      <c r="C10" s="11"/>
      <c r="D10" s="11"/>
      <c r="E10" s="11"/>
      <c r="F10" s="11"/>
      <c r="G10" s="12"/>
      <c r="H10" s="27">
        <f t="shared" si="0"/>
        <v>3</v>
      </c>
      <c r="I10" s="32" t="s">
        <v>32</v>
      </c>
      <c r="J10" s="13">
        <v>1800</v>
      </c>
      <c r="K10" s="13">
        <v>1700</v>
      </c>
      <c r="L10" s="13">
        <v>1610.4</v>
      </c>
      <c r="M10" s="13">
        <f t="shared" si="1"/>
        <v>5110.3999999999996</v>
      </c>
      <c r="N10" s="31">
        <v>1</v>
      </c>
      <c r="O10" s="13" t="s">
        <v>28</v>
      </c>
      <c r="P10" s="15">
        <f t="shared" si="2"/>
        <v>3</v>
      </c>
      <c r="Q10" s="13">
        <f t="shared" si="3"/>
        <v>1703.4666666666665</v>
      </c>
      <c r="R10" s="13">
        <f t="shared" si="4"/>
        <v>94.847526764451402</v>
      </c>
      <c r="S10" s="16">
        <f t="shared" si="5"/>
        <v>5.5679121065543645E-2</v>
      </c>
      <c r="T10" s="13">
        <f t="shared" si="6"/>
        <v>1703.47</v>
      </c>
      <c r="U10" s="14">
        <f t="shared" si="7"/>
        <v>1703.47</v>
      </c>
      <c r="V10" s="17"/>
      <c r="W10" s="34">
        <f t="shared" si="8"/>
        <v>1800</v>
      </c>
      <c r="X10" s="34">
        <f t="shared" si="9"/>
        <v>1700</v>
      </c>
      <c r="Y10" s="34">
        <f t="shared" si="10"/>
        <v>1610.4</v>
      </c>
    </row>
    <row r="11" spans="1:25" s="2" customFormat="1" ht="18" customHeight="1" x14ac:dyDescent="0.25">
      <c r="A11" s="11"/>
      <c r="B11" s="11"/>
      <c r="C11" s="11"/>
      <c r="D11" s="11"/>
      <c r="E11" s="11"/>
      <c r="F11" s="11"/>
      <c r="G11" s="12"/>
      <c r="H11" s="27">
        <f t="shared" si="0"/>
        <v>4</v>
      </c>
      <c r="I11" s="32" t="s">
        <v>33</v>
      </c>
      <c r="J11" s="13">
        <v>4950</v>
      </c>
      <c r="K11" s="13">
        <v>4675</v>
      </c>
      <c r="L11" s="13">
        <v>4428.6000000000004</v>
      </c>
      <c r="M11" s="13">
        <f t="shared" si="1"/>
        <v>14053.6</v>
      </c>
      <c r="N11" s="31">
        <v>1</v>
      </c>
      <c r="O11" s="13" t="s">
        <v>28</v>
      </c>
      <c r="P11" s="15">
        <f t="shared" si="2"/>
        <v>3</v>
      </c>
      <c r="Q11" s="13">
        <f t="shared" si="3"/>
        <v>4684.5333333333338</v>
      </c>
      <c r="R11" s="13">
        <f t="shared" si="4"/>
        <v>260.83069860224128</v>
      </c>
      <c r="S11" s="16">
        <f t="shared" si="5"/>
        <v>5.5679121065543617E-2</v>
      </c>
      <c r="T11" s="13">
        <f t="shared" si="6"/>
        <v>4684.53</v>
      </c>
      <c r="U11" s="14">
        <f t="shared" si="7"/>
        <v>4684.53</v>
      </c>
      <c r="V11" s="17"/>
      <c r="W11" s="34">
        <f t="shared" si="8"/>
        <v>4950</v>
      </c>
      <c r="X11" s="34">
        <f t="shared" si="9"/>
        <v>4675</v>
      </c>
      <c r="Y11" s="34">
        <f t="shared" si="10"/>
        <v>4428.6000000000004</v>
      </c>
    </row>
    <row r="12" spans="1:25" s="2" customFormat="1" ht="18" customHeight="1" x14ac:dyDescent="0.25">
      <c r="A12" s="11"/>
      <c r="B12" s="11"/>
      <c r="C12" s="11"/>
      <c r="D12" s="11"/>
      <c r="E12" s="11"/>
      <c r="F12" s="11"/>
      <c r="G12" s="12"/>
      <c r="H12" s="27">
        <f t="shared" si="0"/>
        <v>5</v>
      </c>
      <c r="I12" s="32" t="s">
        <v>34</v>
      </c>
      <c r="J12" s="13">
        <v>2250</v>
      </c>
      <c r="K12" s="13">
        <v>2125</v>
      </c>
      <c r="L12" s="13">
        <v>2013</v>
      </c>
      <c r="M12" s="13">
        <f t="shared" si="1"/>
        <v>6388</v>
      </c>
      <c r="N12" s="31">
        <v>1</v>
      </c>
      <c r="O12" s="13" t="s">
        <v>28</v>
      </c>
      <c r="P12" s="15">
        <f t="shared" si="2"/>
        <v>3</v>
      </c>
      <c r="Q12" s="13">
        <f t="shared" si="3"/>
        <v>2129.3333333333335</v>
      </c>
      <c r="R12" s="13">
        <f t="shared" si="4"/>
        <v>118.5594084555643</v>
      </c>
      <c r="S12" s="16">
        <f t="shared" si="5"/>
        <v>5.5679121065543652E-2</v>
      </c>
      <c r="T12" s="13">
        <f t="shared" si="6"/>
        <v>2129.33</v>
      </c>
      <c r="U12" s="14">
        <f t="shared" si="7"/>
        <v>2129.33</v>
      </c>
      <c r="V12" s="17"/>
      <c r="W12" s="34">
        <f t="shared" si="8"/>
        <v>2250</v>
      </c>
      <c r="X12" s="34">
        <f t="shared" si="9"/>
        <v>2125</v>
      </c>
      <c r="Y12" s="34">
        <f t="shared" si="10"/>
        <v>2013</v>
      </c>
    </row>
    <row r="13" spans="1:25" s="2" customFormat="1" ht="18" customHeight="1" x14ac:dyDescent="0.25">
      <c r="A13" s="11"/>
      <c r="B13" s="11"/>
      <c r="C13" s="11"/>
      <c r="D13" s="11"/>
      <c r="E13" s="11"/>
      <c r="F13" s="11"/>
      <c r="G13" s="12"/>
      <c r="H13" s="27">
        <f t="shared" si="0"/>
        <v>6</v>
      </c>
      <c r="I13" s="32" t="s">
        <v>35</v>
      </c>
      <c r="J13" s="13">
        <v>1350</v>
      </c>
      <c r="K13" s="13">
        <v>1275</v>
      </c>
      <c r="L13" s="13">
        <v>1207.8</v>
      </c>
      <c r="M13" s="13">
        <f t="shared" si="1"/>
        <v>3832.8</v>
      </c>
      <c r="N13" s="31">
        <v>1</v>
      </c>
      <c r="O13" s="13" t="s">
        <v>28</v>
      </c>
      <c r="P13" s="15">
        <f t="shared" si="2"/>
        <v>3</v>
      </c>
      <c r="Q13" s="13">
        <f t="shared" si="3"/>
        <v>1277.6000000000001</v>
      </c>
      <c r="R13" s="13">
        <f t="shared" si="4"/>
        <v>71.135645073338608</v>
      </c>
      <c r="S13" s="16">
        <f t="shared" si="5"/>
        <v>5.5679121065543673E-2</v>
      </c>
      <c r="T13" s="13">
        <f t="shared" si="6"/>
        <v>1277.5999999999999</v>
      </c>
      <c r="U13" s="14">
        <f t="shared" si="7"/>
        <v>1277.5999999999999</v>
      </c>
      <c r="V13" s="17"/>
      <c r="W13" s="34">
        <f t="shared" si="8"/>
        <v>1350</v>
      </c>
      <c r="X13" s="34">
        <f t="shared" si="9"/>
        <v>1275</v>
      </c>
      <c r="Y13" s="34">
        <f t="shared" si="10"/>
        <v>1207.8</v>
      </c>
    </row>
    <row r="14" spans="1:25" s="2" customFormat="1" ht="18" customHeight="1" x14ac:dyDescent="0.25">
      <c r="A14" s="11"/>
      <c r="B14" s="11"/>
      <c r="C14" s="11"/>
      <c r="D14" s="11"/>
      <c r="E14" s="11"/>
      <c r="F14" s="11"/>
      <c r="G14" s="12"/>
      <c r="H14" s="27">
        <f t="shared" si="0"/>
        <v>7</v>
      </c>
      <c r="I14" s="32" t="s">
        <v>36</v>
      </c>
      <c r="J14" s="13">
        <v>3150</v>
      </c>
      <c r="K14" s="13">
        <v>2975</v>
      </c>
      <c r="L14" s="13">
        <v>2818.2</v>
      </c>
      <c r="M14" s="13">
        <f t="shared" si="1"/>
        <v>8943.2000000000007</v>
      </c>
      <c r="N14" s="31">
        <v>1</v>
      </c>
      <c r="O14" s="13" t="s">
        <v>28</v>
      </c>
      <c r="P14" s="15">
        <f t="shared" si="2"/>
        <v>3</v>
      </c>
      <c r="Q14" s="13">
        <f t="shared" si="3"/>
        <v>2981.0666666666671</v>
      </c>
      <c r="R14" s="13">
        <f t="shared" si="4"/>
        <v>165.98317183779011</v>
      </c>
      <c r="S14" s="16">
        <f t="shared" si="5"/>
        <v>5.567912106554368E-2</v>
      </c>
      <c r="T14" s="13">
        <f t="shared" si="6"/>
        <v>2981.07</v>
      </c>
      <c r="U14" s="14">
        <f t="shared" si="7"/>
        <v>2981.07</v>
      </c>
      <c r="V14" s="17"/>
      <c r="W14" s="34">
        <f t="shared" si="8"/>
        <v>3150</v>
      </c>
      <c r="X14" s="34">
        <f t="shared" si="9"/>
        <v>2975</v>
      </c>
      <c r="Y14" s="34">
        <f t="shared" si="10"/>
        <v>2818.2</v>
      </c>
    </row>
    <row r="15" spans="1:25" s="2" customFormat="1" ht="31.5" customHeight="1" x14ac:dyDescent="0.25">
      <c r="A15" s="11"/>
      <c r="B15" s="11"/>
      <c r="C15" s="11"/>
      <c r="D15" s="11"/>
      <c r="E15" s="11"/>
      <c r="F15" s="11"/>
      <c r="G15" s="12"/>
      <c r="H15" s="27">
        <f t="shared" si="0"/>
        <v>8</v>
      </c>
      <c r="I15" s="32" t="s">
        <v>37</v>
      </c>
      <c r="J15" s="13">
        <v>2250</v>
      </c>
      <c r="K15" s="13">
        <v>2125</v>
      </c>
      <c r="L15" s="13">
        <v>2013</v>
      </c>
      <c r="M15" s="13">
        <f t="shared" si="1"/>
        <v>6388</v>
      </c>
      <c r="N15" s="31">
        <v>1</v>
      </c>
      <c r="O15" s="13" t="s">
        <v>28</v>
      </c>
      <c r="P15" s="15">
        <f t="shared" si="2"/>
        <v>3</v>
      </c>
      <c r="Q15" s="13">
        <f t="shared" si="3"/>
        <v>2129.3333333333335</v>
      </c>
      <c r="R15" s="13">
        <f t="shared" si="4"/>
        <v>118.5594084555643</v>
      </c>
      <c r="S15" s="16">
        <f t="shared" si="5"/>
        <v>5.5679121065543652E-2</v>
      </c>
      <c r="T15" s="13">
        <f t="shared" si="6"/>
        <v>2129.33</v>
      </c>
      <c r="U15" s="14">
        <f t="shared" si="7"/>
        <v>2129.33</v>
      </c>
      <c r="V15" s="17"/>
      <c r="W15" s="34">
        <f t="shared" si="8"/>
        <v>2250</v>
      </c>
      <c r="X15" s="34">
        <f t="shared" si="9"/>
        <v>2125</v>
      </c>
      <c r="Y15" s="34">
        <f t="shared" si="10"/>
        <v>2013</v>
      </c>
    </row>
    <row r="16" spans="1:25" s="2" customFormat="1" ht="31.5" customHeight="1" x14ac:dyDescent="0.25">
      <c r="A16" s="11"/>
      <c r="B16" s="11"/>
      <c r="C16" s="11"/>
      <c r="D16" s="11"/>
      <c r="E16" s="11"/>
      <c r="F16" s="11"/>
      <c r="G16" s="12"/>
      <c r="H16" s="27">
        <f t="shared" si="0"/>
        <v>9</v>
      </c>
      <c r="I16" s="32" t="s">
        <v>38</v>
      </c>
      <c r="J16" s="13">
        <v>450</v>
      </c>
      <c r="K16" s="13">
        <v>425</v>
      </c>
      <c r="L16" s="13">
        <v>402.6</v>
      </c>
      <c r="M16" s="13">
        <f t="shared" si="1"/>
        <v>1277.5999999999999</v>
      </c>
      <c r="N16" s="31">
        <v>1</v>
      </c>
      <c r="O16" s="13" t="s">
        <v>28</v>
      </c>
      <c r="P16" s="15">
        <f t="shared" si="2"/>
        <v>3</v>
      </c>
      <c r="Q16" s="13">
        <f t="shared" si="3"/>
        <v>425.86666666666662</v>
      </c>
      <c r="R16" s="13">
        <f t="shared" si="4"/>
        <v>23.71188169111285</v>
      </c>
      <c r="S16" s="16">
        <f t="shared" si="5"/>
        <v>5.5679121065543645E-2</v>
      </c>
      <c r="T16" s="13">
        <f t="shared" si="6"/>
        <v>425.87</v>
      </c>
      <c r="U16" s="14">
        <f t="shared" si="7"/>
        <v>425.87</v>
      </c>
      <c r="V16" s="17"/>
      <c r="W16" s="34">
        <f t="shared" si="8"/>
        <v>450</v>
      </c>
      <c r="X16" s="34">
        <f t="shared" si="9"/>
        <v>425</v>
      </c>
      <c r="Y16" s="34">
        <f t="shared" si="10"/>
        <v>402.6</v>
      </c>
    </row>
    <row r="17" spans="1:25" s="2" customFormat="1" ht="18.75" customHeight="1" x14ac:dyDescent="0.25">
      <c r="A17" s="11"/>
      <c r="B17" s="11"/>
      <c r="C17" s="11"/>
      <c r="D17" s="11"/>
      <c r="E17" s="11"/>
      <c r="F17" s="11"/>
      <c r="G17" s="12"/>
      <c r="H17" s="27">
        <f t="shared" si="0"/>
        <v>10</v>
      </c>
      <c r="I17" s="32" t="s">
        <v>39</v>
      </c>
      <c r="J17" s="13">
        <v>1350</v>
      </c>
      <c r="K17" s="13">
        <v>1275</v>
      </c>
      <c r="L17" s="13">
        <v>1207.8</v>
      </c>
      <c r="M17" s="13">
        <f t="shared" si="1"/>
        <v>3832.8</v>
      </c>
      <c r="N17" s="31">
        <v>1</v>
      </c>
      <c r="O17" s="13" t="s">
        <v>28</v>
      </c>
      <c r="P17" s="15">
        <f t="shared" si="2"/>
        <v>3</v>
      </c>
      <c r="Q17" s="13">
        <f t="shared" si="3"/>
        <v>1277.6000000000001</v>
      </c>
      <c r="R17" s="13">
        <f t="shared" si="4"/>
        <v>71.135645073338608</v>
      </c>
      <c r="S17" s="16">
        <f t="shared" si="5"/>
        <v>5.5679121065543673E-2</v>
      </c>
      <c r="T17" s="13">
        <f t="shared" si="6"/>
        <v>1277.5999999999999</v>
      </c>
      <c r="U17" s="14">
        <f t="shared" si="7"/>
        <v>1277.5999999999999</v>
      </c>
      <c r="V17" s="17"/>
      <c r="W17" s="34">
        <f t="shared" si="8"/>
        <v>1350</v>
      </c>
      <c r="X17" s="34">
        <f t="shared" si="9"/>
        <v>1275</v>
      </c>
      <c r="Y17" s="34">
        <f t="shared" si="10"/>
        <v>1207.8</v>
      </c>
    </row>
    <row r="18" spans="1:25" s="2" customFormat="1" ht="18.75" customHeight="1" x14ac:dyDescent="0.25">
      <c r="A18" s="11"/>
      <c r="B18" s="11"/>
      <c r="C18" s="11"/>
      <c r="D18" s="11"/>
      <c r="E18" s="11"/>
      <c r="F18" s="11"/>
      <c r="G18" s="12"/>
      <c r="H18" s="27">
        <f t="shared" si="0"/>
        <v>11</v>
      </c>
      <c r="I18" s="32" t="s">
        <v>40</v>
      </c>
      <c r="J18" s="13">
        <v>1350</v>
      </c>
      <c r="K18" s="13">
        <v>1275</v>
      </c>
      <c r="L18" s="13">
        <v>1207.8</v>
      </c>
      <c r="M18" s="13">
        <f t="shared" ref="M18:M21" si="11">J18+K18+L18</f>
        <v>3832.8</v>
      </c>
      <c r="N18" s="31">
        <v>1</v>
      </c>
      <c r="O18" s="13" t="s">
        <v>28</v>
      </c>
      <c r="P18" s="15">
        <f t="shared" ref="P18:P21" si="12">COUNT(J18:L18)</f>
        <v>3</v>
      </c>
      <c r="Q18" s="13">
        <f t="shared" ref="Q18:Q21" si="13">IF(ISERR(AVERAGE(J18:L18)),"",AVERAGE(J18:L18))</f>
        <v>1277.6000000000001</v>
      </c>
      <c r="R18" s="13">
        <f t="shared" ref="R18:R21" si="14">IF(ISERR(STDEV(J18:L18)),"",STDEV(J18:L18))</f>
        <v>71.135645073338608</v>
      </c>
      <c r="S18" s="16">
        <f t="shared" ref="S18:S21" si="15">IF(ISERR(R18/Q18),"",R18/Q18)</f>
        <v>5.5679121065543673E-2</v>
      </c>
      <c r="T18" s="13">
        <f t="shared" ref="T18:T21" si="16">ROUND(Q18,2)</f>
        <v>1277.5999999999999</v>
      </c>
      <c r="U18" s="14">
        <f t="shared" si="7"/>
        <v>1277.5999999999999</v>
      </c>
      <c r="V18" s="17"/>
      <c r="W18" s="34">
        <f t="shared" si="8"/>
        <v>1350</v>
      </c>
      <c r="X18" s="34">
        <f t="shared" si="9"/>
        <v>1275</v>
      </c>
      <c r="Y18" s="34">
        <f t="shared" si="10"/>
        <v>1207.8</v>
      </c>
    </row>
    <row r="19" spans="1:25" s="2" customFormat="1" ht="14.25" customHeight="1" x14ac:dyDescent="0.25">
      <c r="A19" s="11"/>
      <c r="B19" s="11"/>
      <c r="C19" s="11"/>
      <c r="D19" s="11"/>
      <c r="E19" s="11"/>
      <c r="F19" s="11"/>
      <c r="G19" s="12"/>
      <c r="H19" s="27">
        <f t="shared" si="0"/>
        <v>12</v>
      </c>
      <c r="I19" s="32" t="s">
        <v>41</v>
      </c>
      <c r="J19" s="13">
        <v>8100</v>
      </c>
      <c r="K19" s="13">
        <v>7650</v>
      </c>
      <c r="L19" s="13">
        <v>7246.8</v>
      </c>
      <c r="M19" s="13">
        <f t="shared" si="11"/>
        <v>22996.799999999999</v>
      </c>
      <c r="N19" s="31">
        <v>1</v>
      </c>
      <c r="O19" s="13" t="s">
        <v>28</v>
      </c>
      <c r="P19" s="15">
        <f t="shared" si="12"/>
        <v>3</v>
      </c>
      <c r="Q19" s="13">
        <f t="shared" si="13"/>
        <v>7665.5999999999995</v>
      </c>
      <c r="R19" s="13">
        <f t="shared" si="14"/>
        <v>426.81387044003145</v>
      </c>
      <c r="S19" s="16">
        <f t="shared" si="15"/>
        <v>5.5679121065543659E-2</v>
      </c>
      <c r="T19" s="13">
        <f t="shared" si="16"/>
        <v>7665.6</v>
      </c>
      <c r="U19" s="14">
        <f t="shared" si="7"/>
        <v>7665.6</v>
      </c>
      <c r="V19" s="17"/>
      <c r="W19" s="34">
        <f t="shared" si="8"/>
        <v>8100</v>
      </c>
      <c r="X19" s="34">
        <f t="shared" si="9"/>
        <v>7650</v>
      </c>
      <c r="Y19" s="34">
        <f t="shared" si="10"/>
        <v>7246.8</v>
      </c>
    </row>
    <row r="20" spans="1:25" s="2" customFormat="1" ht="14.25" customHeight="1" x14ac:dyDescent="0.25">
      <c r="A20" s="11"/>
      <c r="B20" s="11"/>
      <c r="C20" s="11"/>
      <c r="D20" s="11"/>
      <c r="E20" s="11"/>
      <c r="F20" s="11"/>
      <c r="G20" s="12"/>
      <c r="H20" s="27">
        <f t="shared" si="0"/>
        <v>13</v>
      </c>
      <c r="I20" s="32" t="s">
        <v>42</v>
      </c>
      <c r="J20" s="13">
        <v>4050</v>
      </c>
      <c r="K20" s="13">
        <v>3825</v>
      </c>
      <c r="L20" s="13">
        <v>3623.4</v>
      </c>
      <c r="M20" s="13">
        <f t="shared" si="11"/>
        <v>11498.4</v>
      </c>
      <c r="N20" s="31">
        <v>1</v>
      </c>
      <c r="O20" s="13" t="s">
        <v>28</v>
      </c>
      <c r="P20" s="15">
        <f t="shared" si="12"/>
        <v>3</v>
      </c>
      <c r="Q20" s="13">
        <f t="shared" si="13"/>
        <v>3832.7999999999997</v>
      </c>
      <c r="R20" s="13">
        <f t="shared" si="14"/>
        <v>213.40693522001573</v>
      </c>
      <c r="S20" s="16">
        <f t="shared" si="15"/>
        <v>5.5679121065543659E-2</v>
      </c>
      <c r="T20" s="13">
        <f t="shared" si="16"/>
        <v>3832.8</v>
      </c>
      <c r="U20" s="14">
        <f t="shared" si="7"/>
        <v>3832.8</v>
      </c>
      <c r="V20" s="17"/>
      <c r="W20" s="34">
        <f t="shared" si="8"/>
        <v>4050</v>
      </c>
      <c r="X20" s="34">
        <f t="shared" si="9"/>
        <v>3825</v>
      </c>
      <c r="Y20" s="34">
        <f t="shared" si="10"/>
        <v>3623.4</v>
      </c>
    </row>
    <row r="21" spans="1:25" s="2" customFormat="1" ht="14.25" customHeight="1" x14ac:dyDescent="0.25">
      <c r="A21" s="11"/>
      <c r="B21" s="11"/>
      <c r="C21" s="11"/>
      <c r="D21" s="11"/>
      <c r="E21" s="11"/>
      <c r="F21" s="11"/>
      <c r="G21" s="12"/>
      <c r="H21" s="27">
        <f t="shared" si="0"/>
        <v>14</v>
      </c>
      <c r="I21" s="32" t="s">
        <v>43</v>
      </c>
      <c r="J21" s="13">
        <v>4500</v>
      </c>
      <c r="K21" s="13">
        <v>4250</v>
      </c>
      <c r="L21" s="13">
        <v>4026</v>
      </c>
      <c r="M21" s="13">
        <f t="shared" si="11"/>
        <v>12776</v>
      </c>
      <c r="N21" s="31">
        <v>1</v>
      </c>
      <c r="O21" s="13" t="s">
        <v>28</v>
      </c>
      <c r="P21" s="15">
        <f t="shared" si="12"/>
        <v>3</v>
      </c>
      <c r="Q21" s="13">
        <f t="shared" si="13"/>
        <v>4258.666666666667</v>
      </c>
      <c r="R21" s="13">
        <f t="shared" si="14"/>
        <v>237.11881691112859</v>
      </c>
      <c r="S21" s="16">
        <f t="shared" si="15"/>
        <v>5.5679121065543652E-2</v>
      </c>
      <c r="T21" s="13">
        <f t="shared" si="16"/>
        <v>4258.67</v>
      </c>
      <c r="U21" s="14">
        <f t="shared" si="7"/>
        <v>4258.67</v>
      </c>
      <c r="V21" s="17"/>
      <c r="W21" s="34">
        <f t="shared" si="8"/>
        <v>4500</v>
      </c>
      <c r="X21" s="34">
        <f t="shared" si="9"/>
        <v>4250</v>
      </c>
      <c r="Y21" s="34">
        <f t="shared" si="10"/>
        <v>4026</v>
      </c>
    </row>
    <row r="22" spans="1:25" s="2" customFormat="1" ht="31.5" customHeight="1" x14ac:dyDescent="0.25">
      <c r="A22" s="11"/>
      <c r="B22" s="11"/>
      <c r="C22" s="11"/>
      <c r="D22" s="11"/>
      <c r="E22" s="11"/>
      <c r="F22" s="11"/>
      <c r="G22" s="12"/>
      <c r="H22" s="27">
        <f t="shared" si="0"/>
        <v>15</v>
      </c>
      <c r="I22" s="32" t="s">
        <v>44</v>
      </c>
      <c r="J22" s="13">
        <v>11250</v>
      </c>
      <c r="K22" s="13">
        <v>10625</v>
      </c>
      <c r="L22" s="13">
        <v>10065</v>
      </c>
      <c r="M22" s="13">
        <f t="shared" ref="M22:M29" si="17">J22+K22+L22</f>
        <v>31940</v>
      </c>
      <c r="N22" s="31">
        <v>1</v>
      </c>
      <c r="O22" s="13" t="s">
        <v>28</v>
      </c>
      <c r="P22" s="15">
        <f t="shared" ref="P22:P29" si="18">COUNT(J22:L22)</f>
        <v>3</v>
      </c>
      <c r="Q22" s="13">
        <f t="shared" ref="Q22:Q29" si="19">IF(ISERR(AVERAGE(J22:L22)),"",AVERAGE(J22:L22))</f>
        <v>10646.666666666666</v>
      </c>
      <c r="R22" s="13">
        <f t="shared" ref="R22:R29" si="20">IF(ISERR(STDEV(J22:L22)),"",STDEV(J22:L22))</f>
        <v>592.79704227782156</v>
      </c>
      <c r="S22" s="16">
        <f t="shared" ref="S22:S29" si="21">IF(ISERR(R22/Q22),"",R22/Q22)</f>
        <v>5.5679121065543666E-2</v>
      </c>
      <c r="T22" s="13">
        <f t="shared" ref="T22:T29" si="22">ROUND(Q22,2)</f>
        <v>10646.67</v>
      </c>
      <c r="U22" s="14">
        <f t="shared" si="7"/>
        <v>10646.67</v>
      </c>
      <c r="V22" s="17"/>
      <c r="W22" s="34">
        <f t="shared" si="8"/>
        <v>11250</v>
      </c>
      <c r="X22" s="34">
        <f t="shared" si="9"/>
        <v>10625</v>
      </c>
      <c r="Y22" s="34">
        <f t="shared" si="10"/>
        <v>10065</v>
      </c>
    </row>
    <row r="23" spans="1:25" s="2" customFormat="1" ht="19.5" customHeight="1" x14ac:dyDescent="0.25">
      <c r="A23" s="11"/>
      <c r="B23" s="11"/>
      <c r="C23" s="11"/>
      <c r="D23" s="11"/>
      <c r="E23" s="11"/>
      <c r="F23" s="11"/>
      <c r="G23" s="12"/>
      <c r="H23" s="27">
        <f t="shared" si="0"/>
        <v>16</v>
      </c>
      <c r="I23" s="32" t="s">
        <v>45</v>
      </c>
      <c r="J23" s="13">
        <v>1420</v>
      </c>
      <c r="K23" s="13">
        <v>1160</v>
      </c>
      <c r="L23" s="13">
        <v>1049.2</v>
      </c>
      <c r="M23" s="13">
        <f t="shared" si="17"/>
        <v>3629.2</v>
      </c>
      <c r="N23" s="31">
        <v>1</v>
      </c>
      <c r="O23" s="13" t="s">
        <v>49</v>
      </c>
      <c r="P23" s="15">
        <f t="shared" si="18"/>
        <v>3</v>
      </c>
      <c r="Q23" s="13">
        <f t="shared" si="19"/>
        <v>1209.7333333333333</v>
      </c>
      <c r="R23" s="13">
        <f t="shared" si="20"/>
        <v>190.33710445768014</v>
      </c>
      <c r="S23" s="16">
        <f t="shared" si="21"/>
        <v>0.15733806716991083</v>
      </c>
      <c r="T23" s="13">
        <f t="shared" si="22"/>
        <v>1209.73</v>
      </c>
      <c r="U23" s="14">
        <f t="shared" si="7"/>
        <v>1209.73</v>
      </c>
      <c r="V23" s="17"/>
      <c r="W23" s="34">
        <f t="shared" si="8"/>
        <v>1420</v>
      </c>
      <c r="X23" s="34">
        <f t="shared" si="9"/>
        <v>1160</v>
      </c>
      <c r="Y23" s="34">
        <f t="shared" si="10"/>
        <v>1049.2</v>
      </c>
    </row>
    <row r="24" spans="1:25" s="2" customFormat="1" ht="19.5" customHeight="1" x14ac:dyDescent="0.25">
      <c r="A24" s="11"/>
      <c r="B24" s="11"/>
      <c r="C24" s="11"/>
      <c r="D24" s="11"/>
      <c r="E24" s="11"/>
      <c r="F24" s="11"/>
      <c r="G24" s="12"/>
      <c r="H24" s="27">
        <f t="shared" si="0"/>
        <v>17</v>
      </c>
      <c r="I24" s="32" t="s">
        <v>46</v>
      </c>
      <c r="J24" s="13">
        <v>540</v>
      </c>
      <c r="K24" s="13">
        <v>470</v>
      </c>
      <c r="L24" s="13">
        <v>414.8</v>
      </c>
      <c r="M24" s="13">
        <f t="shared" si="17"/>
        <v>1424.8</v>
      </c>
      <c r="N24" s="31">
        <v>1</v>
      </c>
      <c r="O24" s="13" t="s">
        <v>50</v>
      </c>
      <c r="P24" s="15">
        <f t="shared" si="18"/>
        <v>3</v>
      </c>
      <c r="Q24" s="13">
        <f t="shared" si="19"/>
        <v>474.93333333333334</v>
      </c>
      <c r="R24" s="13">
        <f t="shared" si="20"/>
        <v>62.745624017403514</v>
      </c>
      <c r="S24" s="16">
        <f t="shared" si="21"/>
        <v>0.13211459296196698</v>
      </c>
      <c r="T24" s="13">
        <f t="shared" si="22"/>
        <v>474.93</v>
      </c>
      <c r="U24" s="14">
        <f t="shared" si="7"/>
        <v>474.93</v>
      </c>
      <c r="V24" s="17"/>
      <c r="W24" s="34">
        <f t="shared" si="8"/>
        <v>540</v>
      </c>
      <c r="X24" s="34">
        <f t="shared" si="9"/>
        <v>470</v>
      </c>
      <c r="Y24" s="34">
        <f t="shared" si="10"/>
        <v>414.8</v>
      </c>
    </row>
    <row r="25" spans="1:25" s="2" customFormat="1" ht="45.75" customHeight="1" x14ac:dyDescent="0.25">
      <c r="A25" s="11"/>
      <c r="B25" s="11"/>
      <c r="C25" s="11"/>
      <c r="D25" s="11"/>
      <c r="E25" s="11"/>
      <c r="F25" s="11"/>
      <c r="G25" s="12"/>
      <c r="H25" s="27">
        <f t="shared" si="0"/>
        <v>18</v>
      </c>
      <c r="I25" s="32" t="s">
        <v>47</v>
      </c>
      <c r="J25" s="13">
        <v>1240</v>
      </c>
      <c r="K25" s="13">
        <v>1000</v>
      </c>
      <c r="L25" s="13">
        <v>915</v>
      </c>
      <c r="M25" s="13">
        <f t="shared" si="17"/>
        <v>3155</v>
      </c>
      <c r="N25" s="31">
        <v>4.3</v>
      </c>
      <c r="O25" s="13" t="s">
        <v>51</v>
      </c>
      <c r="P25" s="15">
        <f t="shared" si="18"/>
        <v>3</v>
      </c>
      <c r="Q25" s="13">
        <f t="shared" si="19"/>
        <v>1051.6666666666667</v>
      </c>
      <c r="R25" s="13">
        <f t="shared" si="20"/>
        <v>168.547718267953</v>
      </c>
      <c r="S25" s="16">
        <f t="shared" si="21"/>
        <v>0.16026724399488398</v>
      </c>
      <c r="T25" s="13">
        <f t="shared" si="22"/>
        <v>1051.67</v>
      </c>
      <c r="U25" s="14">
        <f t="shared" si="7"/>
        <v>4522.18</v>
      </c>
      <c r="V25" s="17"/>
      <c r="W25" s="34">
        <f t="shared" si="8"/>
        <v>5332</v>
      </c>
      <c r="X25" s="34">
        <f t="shared" si="9"/>
        <v>4300</v>
      </c>
      <c r="Y25" s="34">
        <f t="shared" si="10"/>
        <v>3934.5</v>
      </c>
    </row>
    <row r="26" spans="1:25" s="2" customFormat="1" ht="15" customHeight="1" x14ac:dyDescent="0.25">
      <c r="A26" s="11"/>
      <c r="B26" s="11"/>
      <c r="C26" s="11"/>
      <c r="D26" s="11"/>
      <c r="E26" s="11"/>
      <c r="F26" s="11"/>
      <c r="G26" s="12"/>
      <c r="H26" s="27">
        <f t="shared" si="0"/>
        <v>19</v>
      </c>
      <c r="I26" s="32" t="s">
        <v>48</v>
      </c>
      <c r="J26" s="13">
        <v>1010</v>
      </c>
      <c r="K26" s="13">
        <v>830</v>
      </c>
      <c r="L26" s="13">
        <v>756.4</v>
      </c>
      <c r="M26" s="13">
        <f t="shared" si="17"/>
        <v>2596.4</v>
      </c>
      <c r="N26" s="31">
        <v>1</v>
      </c>
      <c r="O26" s="13" t="s">
        <v>50</v>
      </c>
      <c r="P26" s="15">
        <f t="shared" si="18"/>
        <v>3</v>
      </c>
      <c r="Q26" s="13">
        <f t="shared" si="19"/>
        <v>865.4666666666667</v>
      </c>
      <c r="R26" s="13">
        <f t="shared" si="20"/>
        <v>130.46705842216682</v>
      </c>
      <c r="S26" s="16">
        <f t="shared" si="21"/>
        <v>0.15074764106705454</v>
      </c>
      <c r="T26" s="13">
        <f t="shared" si="22"/>
        <v>865.47</v>
      </c>
      <c r="U26" s="14">
        <f t="shared" si="7"/>
        <v>865.47</v>
      </c>
      <c r="V26" s="17"/>
      <c r="W26" s="34">
        <f t="shared" si="8"/>
        <v>1010</v>
      </c>
      <c r="X26" s="34">
        <f t="shared" si="9"/>
        <v>830</v>
      </c>
      <c r="Y26" s="34">
        <f t="shared" si="10"/>
        <v>756.4</v>
      </c>
    </row>
    <row r="27" spans="1:25" s="2" customFormat="1" ht="31.5" customHeight="1" x14ac:dyDescent="0.25">
      <c r="A27" s="11"/>
      <c r="B27" s="11"/>
      <c r="C27" s="11"/>
      <c r="D27" s="11"/>
      <c r="E27" s="11"/>
      <c r="F27" s="11"/>
      <c r="G27" s="12"/>
      <c r="H27" s="27">
        <f t="shared" si="0"/>
        <v>20</v>
      </c>
      <c r="I27" s="32" t="s">
        <v>52</v>
      </c>
      <c r="J27" s="13">
        <v>700</v>
      </c>
      <c r="K27" s="13">
        <v>600</v>
      </c>
      <c r="L27" s="13">
        <v>536.79999999999995</v>
      </c>
      <c r="M27" s="13">
        <f t="shared" si="17"/>
        <v>1836.8</v>
      </c>
      <c r="N27" s="31">
        <v>1</v>
      </c>
      <c r="O27" s="13" t="s">
        <v>28</v>
      </c>
      <c r="P27" s="15">
        <f t="shared" si="18"/>
        <v>3</v>
      </c>
      <c r="Q27" s="13">
        <f t="shared" si="19"/>
        <v>612.26666666666665</v>
      </c>
      <c r="R27" s="13">
        <f t="shared" si="20"/>
        <v>82.288597833073624</v>
      </c>
      <c r="S27" s="16">
        <f t="shared" si="21"/>
        <v>0.13439993112980231</v>
      </c>
      <c r="T27" s="13">
        <f t="shared" si="22"/>
        <v>612.27</v>
      </c>
      <c r="U27" s="14">
        <f t="shared" si="7"/>
        <v>612.27</v>
      </c>
      <c r="V27" s="17"/>
      <c r="W27" s="34">
        <f t="shared" si="8"/>
        <v>700</v>
      </c>
      <c r="X27" s="34">
        <f t="shared" si="9"/>
        <v>600</v>
      </c>
      <c r="Y27" s="34">
        <f t="shared" si="10"/>
        <v>536.79999999999995</v>
      </c>
    </row>
    <row r="28" spans="1:25" s="2" customFormat="1" ht="31.5" customHeight="1" x14ac:dyDescent="0.25">
      <c r="A28" s="11"/>
      <c r="B28" s="11"/>
      <c r="C28" s="11"/>
      <c r="D28" s="11"/>
      <c r="E28" s="11"/>
      <c r="F28" s="11"/>
      <c r="G28" s="12"/>
      <c r="H28" s="27">
        <f t="shared" si="0"/>
        <v>21</v>
      </c>
      <c r="I28" s="32" t="s">
        <v>53</v>
      </c>
      <c r="J28" s="13">
        <v>810</v>
      </c>
      <c r="K28" s="13">
        <v>690</v>
      </c>
      <c r="L28" s="13">
        <v>610</v>
      </c>
      <c r="M28" s="13">
        <f t="shared" si="17"/>
        <v>2110</v>
      </c>
      <c r="N28" s="31">
        <v>1</v>
      </c>
      <c r="O28" s="13" t="s">
        <v>28</v>
      </c>
      <c r="P28" s="15">
        <f t="shared" si="18"/>
        <v>3</v>
      </c>
      <c r="Q28" s="13">
        <f t="shared" si="19"/>
        <v>703.33333333333337</v>
      </c>
      <c r="R28" s="13">
        <f t="shared" si="20"/>
        <v>100.66445913694352</v>
      </c>
      <c r="S28" s="16">
        <f t="shared" si="21"/>
        <v>0.14312482341745522</v>
      </c>
      <c r="T28" s="13">
        <f t="shared" si="22"/>
        <v>703.33</v>
      </c>
      <c r="U28" s="14">
        <f t="shared" si="7"/>
        <v>703.33</v>
      </c>
      <c r="V28" s="17"/>
      <c r="W28" s="34">
        <f t="shared" si="8"/>
        <v>810</v>
      </c>
      <c r="X28" s="34">
        <f t="shared" si="9"/>
        <v>690</v>
      </c>
      <c r="Y28" s="34">
        <f t="shared" si="10"/>
        <v>610</v>
      </c>
    </row>
    <row r="29" spans="1:25" s="2" customFormat="1" ht="18.75" customHeight="1" x14ac:dyDescent="0.25">
      <c r="A29" s="11"/>
      <c r="B29" s="11"/>
      <c r="C29" s="11"/>
      <c r="D29" s="11"/>
      <c r="E29" s="11"/>
      <c r="F29" s="11"/>
      <c r="G29" s="12"/>
      <c r="H29" s="27">
        <f t="shared" si="0"/>
        <v>22</v>
      </c>
      <c r="I29" s="32" t="s">
        <v>54</v>
      </c>
      <c r="J29" s="13">
        <v>4920</v>
      </c>
      <c r="K29" s="13">
        <v>4110</v>
      </c>
      <c r="L29" s="13">
        <v>3794.2</v>
      </c>
      <c r="M29" s="13">
        <f t="shared" si="17"/>
        <v>12824.2</v>
      </c>
      <c r="N29" s="31">
        <v>1</v>
      </c>
      <c r="O29" s="13" t="s">
        <v>28</v>
      </c>
      <c r="P29" s="15">
        <f t="shared" si="18"/>
        <v>3</v>
      </c>
      <c r="Q29" s="13">
        <f t="shared" si="19"/>
        <v>4274.7333333333336</v>
      </c>
      <c r="R29" s="13">
        <f t="shared" si="20"/>
        <v>580.69717868552721</v>
      </c>
      <c r="S29" s="16">
        <f t="shared" si="21"/>
        <v>0.1358440710575772</v>
      </c>
      <c r="T29" s="13">
        <f t="shared" si="22"/>
        <v>4274.7299999999996</v>
      </c>
      <c r="U29" s="14">
        <f t="shared" si="7"/>
        <v>4274.7299999999996</v>
      </c>
      <c r="V29" s="17"/>
      <c r="W29" s="34">
        <f t="shared" si="8"/>
        <v>4920</v>
      </c>
      <c r="X29" s="34">
        <f t="shared" si="9"/>
        <v>4110</v>
      </c>
      <c r="Y29" s="34">
        <f t="shared" si="10"/>
        <v>3794.2</v>
      </c>
    </row>
    <row r="30" spans="1:25" s="2" customFormat="1" ht="18.75" customHeight="1" x14ac:dyDescent="0.25">
      <c r="A30" s="11"/>
      <c r="B30" s="11"/>
      <c r="C30" s="11"/>
      <c r="D30" s="11"/>
      <c r="E30" s="11"/>
      <c r="F30" s="11"/>
      <c r="G30" s="12"/>
      <c r="H30" s="27">
        <f t="shared" si="0"/>
        <v>23</v>
      </c>
      <c r="I30" s="32" t="s">
        <v>55</v>
      </c>
      <c r="J30" s="13">
        <v>13130</v>
      </c>
      <c r="K30" s="13">
        <v>10230</v>
      </c>
      <c r="L30" s="13">
        <v>9503.7999999999993</v>
      </c>
      <c r="M30" s="13">
        <f t="shared" ref="M30:M36" si="23">J30+K30+L30</f>
        <v>32863.800000000003</v>
      </c>
      <c r="N30" s="31">
        <v>1</v>
      </c>
      <c r="O30" s="13" t="s">
        <v>49</v>
      </c>
      <c r="P30" s="15">
        <f t="shared" ref="P30:P36" si="24">COUNT(J30:L30)</f>
        <v>3</v>
      </c>
      <c r="Q30" s="13">
        <f t="shared" ref="Q30:Q36" si="25">IF(ISERR(AVERAGE(J30:L30)),"",AVERAGE(J30:L30))</f>
        <v>10954.6</v>
      </c>
      <c r="R30" s="13">
        <f t="shared" ref="R30:R36" si="26">IF(ISERR(STDEV(J30:L30)),"",STDEV(J30:L30))</f>
        <v>1918.6233293692537</v>
      </c>
      <c r="S30" s="16">
        <f t="shared" ref="S30:S36" si="27">IF(ISERR(R30/Q30),"",R30/Q30)</f>
        <v>0.17514316628350224</v>
      </c>
      <c r="T30" s="13">
        <f t="shared" ref="T30:T36" si="28">ROUND(Q30,2)</f>
        <v>10954.6</v>
      </c>
      <c r="U30" s="14">
        <f t="shared" si="7"/>
        <v>10954.6</v>
      </c>
      <c r="V30" s="17"/>
      <c r="W30" s="34">
        <f t="shared" si="8"/>
        <v>13130</v>
      </c>
      <c r="X30" s="34">
        <f t="shared" si="9"/>
        <v>10230</v>
      </c>
      <c r="Y30" s="34">
        <f t="shared" si="10"/>
        <v>9503.7999999999993</v>
      </c>
    </row>
    <row r="31" spans="1:25" s="2" customFormat="1" ht="18.75" customHeight="1" x14ac:dyDescent="0.25">
      <c r="A31" s="11"/>
      <c r="B31" s="11"/>
      <c r="C31" s="11"/>
      <c r="D31" s="11"/>
      <c r="E31" s="11"/>
      <c r="F31" s="11"/>
      <c r="G31" s="12"/>
      <c r="H31" s="27">
        <f t="shared" si="0"/>
        <v>24</v>
      </c>
      <c r="I31" s="32" t="s">
        <v>56</v>
      </c>
      <c r="J31" s="13">
        <v>3730</v>
      </c>
      <c r="K31" s="13">
        <v>3070</v>
      </c>
      <c r="L31" s="13">
        <v>2854.8</v>
      </c>
      <c r="M31" s="13">
        <f t="shared" si="23"/>
        <v>9654.7999999999993</v>
      </c>
      <c r="N31" s="31">
        <v>1</v>
      </c>
      <c r="O31" s="13" t="s">
        <v>50</v>
      </c>
      <c r="P31" s="15">
        <f t="shared" si="24"/>
        <v>3</v>
      </c>
      <c r="Q31" s="13">
        <f t="shared" si="25"/>
        <v>3218.2666666666664</v>
      </c>
      <c r="R31" s="13">
        <f t="shared" si="26"/>
        <v>456.04935405428836</v>
      </c>
      <c r="S31" s="16">
        <f t="shared" si="27"/>
        <v>0.14170651511816559</v>
      </c>
      <c r="T31" s="13">
        <f t="shared" si="28"/>
        <v>3218.27</v>
      </c>
      <c r="U31" s="14">
        <f t="shared" si="7"/>
        <v>3218.27</v>
      </c>
      <c r="V31" s="17"/>
      <c r="W31" s="34">
        <f t="shared" si="8"/>
        <v>3730</v>
      </c>
      <c r="X31" s="34">
        <f t="shared" si="9"/>
        <v>3070</v>
      </c>
      <c r="Y31" s="34">
        <f t="shared" si="10"/>
        <v>2854.8</v>
      </c>
    </row>
    <row r="32" spans="1:25" s="2" customFormat="1" ht="18.75" customHeight="1" x14ac:dyDescent="0.25">
      <c r="A32" s="11"/>
      <c r="B32" s="11"/>
      <c r="C32" s="11"/>
      <c r="D32" s="11"/>
      <c r="E32" s="11"/>
      <c r="F32" s="11"/>
      <c r="G32" s="12"/>
      <c r="H32" s="27">
        <f t="shared" si="0"/>
        <v>25</v>
      </c>
      <c r="I32" s="32" t="s">
        <v>57</v>
      </c>
      <c r="J32" s="13">
        <v>70</v>
      </c>
      <c r="K32" s="13">
        <v>60</v>
      </c>
      <c r="L32" s="13">
        <v>48.8</v>
      </c>
      <c r="M32" s="13">
        <f t="shared" si="23"/>
        <v>178.8</v>
      </c>
      <c r="N32" s="31">
        <v>2</v>
      </c>
      <c r="O32" s="13" t="s">
        <v>50</v>
      </c>
      <c r="P32" s="15">
        <f t="shared" si="24"/>
        <v>3</v>
      </c>
      <c r="Q32" s="13">
        <f t="shared" si="25"/>
        <v>59.6</v>
      </c>
      <c r="R32" s="13">
        <f t="shared" si="26"/>
        <v>10.605658866850218</v>
      </c>
      <c r="S32" s="16">
        <f t="shared" si="27"/>
        <v>0.17794729642366139</v>
      </c>
      <c r="T32" s="13">
        <f t="shared" si="28"/>
        <v>59.6</v>
      </c>
      <c r="U32" s="14">
        <f t="shared" si="7"/>
        <v>119.2</v>
      </c>
      <c r="V32" s="17"/>
      <c r="W32" s="34">
        <f t="shared" si="8"/>
        <v>140</v>
      </c>
      <c r="X32" s="34">
        <f t="shared" si="9"/>
        <v>120</v>
      </c>
      <c r="Y32" s="34">
        <f t="shared" si="10"/>
        <v>97.6</v>
      </c>
    </row>
    <row r="33" spans="1:25" s="2" customFormat="1" ht="18.75" customHeight="1" x14ac:dyDescent="0.25">
      <c r="A33" s="11"/>
      <c r="B33" s="11"/>
      <c r="C33" s="11"/>
      <c r="D33" s="11"/>
      <c r="E33" s="11"/>
      <c r="F33" s="11"/>
      <c r="G33" s="12"/>
      <c r="H33" s="27">
        <f t="shared" si="0"/>
        <v>26</v>
      </c>
      <c r="I33" s="32" t="s">
        <v>58</v>
      </c>
      <c r="J33" s="13">
        <v>3290</v>
      </c>
      <c r="K33" s="13">
        <v>2866</v>
      </c>
      <c r="L33" s="13">
        <v>2659.6</v>
      </c>
      <c r="M33" s="13">
        <f t="shared" si="23"/>
        <v>8815.6</v>
      </c>
      <c r="N33" s="31">
        <v>1</v>
      </c>
      <c r="O33" s="13" t="s">
        <v>50</v>
      </c>
      <c r="P33" s="15">
        <f t="shared" si="24"/>
        <v>3</v>
      </c>
      <c r="Q33" s="13">
        <f t="shared" si="25"/>
        <v>2938.5333333333333</v>
      </c>
      <c r="R33" s="13">
        <f t="shared" si="26"/>
        <v>321.39827836087323</v>
      </c>
      <c r="S33" s="16">
        <f t="shared" si="27"/>
        <v>0.10937370514572119</v>
      </c>
      <c r="T33" s="13">
        <f t="shared" si="28"/>
        <v>2938.53</v>
      </c>
      <c r="U33" s="14">
        <f t="shared" si="7"/>
        <v>2938.53</v>
      </c>
      <c r="V33" s="17"/>
      <c r="W33" s="34">
        <f t="shared" si="8"/>
        <v>3290</v>
      </c>
      <c r="X33" s="34">
        <f t="shared" si="9"/>
        <v>2866</v>
      </c>
      <c r="Y33" s="34">
        <f t="shared" si="10"/>
        <v>2659.6</v>
      </c>
    </row>
    <row r="34" spans="1:25" s="2" customFormat="1" ht="18.75" customHeight="1" x14ac:dyDescent="0.25">
      <c r="A34" s="11"/>
      <c r="B34" s="11"/>
      <c r="C34" s="11"/>
      <c r="D34" s="11"/>
      <c r="E34" s="11"/>
      <c r="F34" s="11"/>
      <c r="G34" s="12"/>
      <c r="H34" s="27">
        <f t="shared" si="0"/>
        <v>27</v>
      </c>
      <c r="I34" s="32" t="s">
        <v>59</v>
      </c>
      <c r="J34" s="13">
        <v>1230</v>
      </c>
      <c r="K34" s="13">
        <v>1040</v>
      </c>
      <c r="L34" s="13">
        <v>915</v>
      </c>
      <c r="M34" s="13">
        <f t="shared" si="23"/>
        <v>3185</v>
      </c>
      <c r="N34" s="31">
        <v>1</v>
      </c>
      <c r="O34" s="13" t="s">
        <v>50</v>
      </c>
      <c r="P34" s="15">
        <f t="shared" si="24"/>
        <v>3</v>
      </c>
      <c r="Q34" s="13">
        <f t="shared" si="25"/>
        <v>1061.6666666666667</v>
      </c>
      <c r="R34" s="13">
        <f t="shared" si="26"/>
        <v>158.61378670636816</v>
      </c>
      <c r="S34" s="16">
        <f t="shared" si="27"/>
        <v>0.14940074101070783</v>
      </c>
      <c r="T34" s="13">
        <f t="shared" si="28"/>
        <v>1061.67</v>
      </c>
      <c r="U34" s="14">
        <f t="shared" si="7"/>
        <v>1061.67</v>
      </c>
      <c r="V34" s="17"/>
      <c r="W34" s="34">
        <f t="shared" si="8"/>
        <v>1230</v>
      </c>
      <c r="X34" s="34">
        <f t="shared" si="9"/>
        <v>1040</v>
      </c>
      <c r="Y34" s="34">
        <f t="shared" si="10"/>
        <v>915</v>
      </c>
    </row>
    <row r="35" spans="1:25" s="2" customFormat="1" ht="18.75" customHeight="1" x14ac:dyDescent="0.25">
      <c r="A35" s="11"/>
      <c r="B35" s="11"/>
      <c r="C35" s="11"/>
      <c r="D35" s="11"/>
      <c r="E35" s="11"/>
      <c r="F35" s="11"/>
      <c r="G35" s="12"/>
      <c r="H35" s="27">
        <f t="shared" si="0"/>
        <v>28</v>
      </c>
      <c r="I35" s="32" t="s">
        <v>60</v>
      </c>
      <c r="J35" s="13">
        <v>820</v>
      </c>
      <c r="K35" s="13">
        <v>720</v>
      </c>
      <c r="L35" s="13">
        <v>634.4</v>
      </c>
      <c r="M35" s="13">
        <f t="shared" si="23"/>
        <v>2174.4</v>
      </c>
      <c r="N35" s="31">
        <v>2</v>
      </c>
      <c r="O35" s="13" t="s">
        <v>28</v>
      </c>
      <c r="P35" s="15">
        <f t="shared" si="24"/>
        <v>3</v>
      </c>
      <c r="Q35" s="13">
        <f t="shared" si="25"/>
        <v>724.80000000000007</v>
      </c>
      <c r="R35" s="13">
        <f t="shared" si="26"/>
        <v>92.893056791128785</v>
      </c>
      <c r="S35" s="16">
        <f t="shared" si="27"/>
        <v>0.12816370970078472</v>
      </c>
      <c r="T35" s="13">
        <f t="shared" si="28"/>
        <v>724.8</v>
      </c>
      <c r="U35" s="14">
        <f t="shared" si="7"/>
        <v>1449.6</v>
      </c>
      <c r="V35" s="17"/>
      <c r="W35" s="34">
        <f t="shared" si="8"/>
        <v>1640</v>
      </c>
      <c r="X35" s="34">
        <f t="shared" si="9"/>
        <v>1440</v>
      </c>
      <c r="Y35" s="34">
        <f t="shared" si="10"/>
        <v>1268.8</v>
      </c>
    </row>
    <row r="36" spans="1:25" s="2" customFormat="1" ht="18.75" customHeight="1" x14ac:dyDescent="0.25">
      <c r="A36" s="11"/>
      <c r="B36" s="11"/>
      <c r="C36" s="11"/>
      <c r="D36" s="11"/>
      <c r="E36" s="11"/>
      <c r="F36" s="11"/>
      <c r="G36" s="12"/>
      <c r="H36" s="27">
        <f t="shared" si="0"/>
        <v>29</v>
      </c>
      <c r="I36" s="32" t="s">
        <v>61</v>
      </c>
      <c r="J36" s="13">
        <v>2020</v>
      </c>
      <c r="K36" s="13">
        <v>1690</v>
      </c>
      <c r="L36" s="13">
        <v>1573.8</v>
      </c>
      <c r="M36" s="13">
        <f t="shared" si="23"/>
        <v>5283.8</v>
      </c>
      <c r="N36" s="31">
        <v>1</v>
      </c>
      <c r="O36" s="13" t="s">
        <v>28</v>
      </c>
      <c r="P36" s="15">
        <f t="shared" si="24"/>
        <v>3</v>
      </c>
      <c r="Q36" s="13">
        <f t="shared" si="25"/>
        <v>1761.2666666666667</v>
      </c>
      <c r="R36" s="13">
        <f t="shared" si="26"/>
        <v>231.47961753323452</v>
      </c>
      <c r="S36" s="16">
        <f t="shared" si="27"/>
        <v>0.13142792168509473</v>
      </c>
      <c r="T36" s="13">
        <f t="shared" si="28"/>
        <v>1761.27</v>
      </c>
      <c r="U36" s="14">
        <f t="shared" si="7"/>
        <v>1761.27</v>
      </c>
      <c r="V36" s="17"/>
      <c r="W36" s="34">
        <f t="shared" si="8"/>
        <v>2020</v>
      </c>
      <c r="X36" s="34">
        <f t="shared" si="9"/>
        <v>1690</v>
      </c>
      <c r="Y36" s="34">
        <f t="shared" si="10"/>
        <v>1573.8</v>
      </c>
    </row>
    <row r="37" spans="1:25" s="2" customFormat="1" ht="18.75" customHeight="1" x14ac:dyDescent="0.25">
      <c r="A37" s="11"/>
      <c r="B37" s="11"/>
      <c r="C37" s="11"/>
      <c r="D37" s="11"/>
      <c r="E37" s="11"/>
      <c r="F37" s="11"/>
      <c r="G37" s="12"/>
      <c r="H37" s="27">
        <f t="shared" si="0"/>
        <v>30</v>
      </c>
      <c r="I37" s="32" t="s">
        <v>62</v>
      </c>
      <c r="J37" s="13">
        <v>900</v>
      </c>
      <c r="K37" s="13">
        <v>830</v>
      </c>
      <c r="L37" s="13">
        <v>744.2</v>
      </c>
      <c r="M37" s="13">
        <f t="shared" ref="M37:M41" si="29">J37+K37+L37</f>
        <v>2474.1999999999998</v>
      </c>
      <c r="N37" s="31">
        <v>7</v>
      </c>
      <c r="O37" s="13" t="s">
        <v>50</v>
      </c>
      <c r="P37" s="15">
        <f t="shared" ref="P37:P41" si="30">COUNT(J37:L37)</f>
        <v>3</v>
      </c>
      <c r="Q37" s="13">
        <f t="shared" ref="Q37:Q41" si="31">IF(ISERR(AVERAGE(J37:L37)),"",AVERAGE(J37:L37))</f>
        <v>824.73333333333323</v>
      </c>
      <c r="R37" s="13">
        <f t="shared" ref="R37:R41" si="32">IF(ISERR(STDEV(J37:L37)),"",STDEV(J37:L37))</f>
        <v>78.03341164740479</v>
      </c>
      <c r="S37" s="16">
        <f t="shared" ref="S37:S41" si="33">IF(ISERR(R37/Q37),"",R37/Q37)</f>
        <v>9.4616536634958531E-2</v>
      </c>
      <c r="T37" s="13">
        <f t="shared" ref="T37:T41" si="34">ROUND(Q37,2)</f>
        <v>824.73</v>
      </c>
      <c r="U37" s="14">
        <f t="shared" si="7"/>
        <v>5773.11</v>
      </c>
      <c r="V37" s="17"/>
      <c r="W37" s="34">
        <f t="shared" si="8"/>
        <v>6300</v>
      </c>
      <c r="X37" s="34">
        <f t="shared" si="9"/>
        <v>5810</v>
      </c>
      <c r="Y37" s="34">
        <f t="shared" si="10"/>
        <v>5209.3999999999996</v>
      </c>
    </row>
    <row r="38" spans="1:25" s="2" customFormat="1" ht="18.75" customHeight="1" x14ac:dyDescent="0.25">
      <c r="A38" s="11"/>
      <c r="B38" s="11"/>
      <c r="C38" s="11"/>
      <c r="D38" s="11"/>
      <c r="E38" s="11"/>
      <c r="F38" s="11"/>
      <c r="G38" s="12"/>
      <c r="H38" s="27">
        <f t="shared" si="0"/>
        <v>31</v>
      </c>
      <c r="I38" s="32" t="s">
        <v>63</v>
      </c>
      <c r="J38" s="13">
        <v>1480</v>
      </c>
      <c r="K38" s="13">
        <v>1180</v>
      </c>
      <c r="L38" s="13">
        <v>1098</v>
      </c>
      <c r="M38" s="13">
        <f t="shared" si="29"/>
        <v>3758</v>
      </c>
      <c r="N38" s="31">
        <v>7</v>
      </c>
      <c r="O38" s="13" t="s">
        <v>50</v>
      </c>
      <c r="P38" s="15">
        <f t="shared" si="30"/>
        <v>3</v>
      </c>
      <c r="Q38" s="13">
        <f t="shared" si="31"/>
        <v>1252.6666666666667</v>
      </c>
      <c r="R38" s="13">
        <f t="shared" si="32"/>
        <v>201.10030664654266</v>
      </c>
      <c r="S38" s="16">
        <f t="shared" si="33"/>
        <v>0.16053776475242895</v>
      </c>
      <c r="T38" s="13">
        <f t="shared" si="34"/>
        <v>1252.67</v>
      </c>
      <c r="U38" s="14">
        <f t="shared" si="7"/>
        <v>8768.69</v>
      </c>
      <c r="V38" s="17"/>
      <c r="W38" s="34">
        <f t="shared" si="8"/>
        <v>10360</v>
      </c>
      <c r="X38" s="34">
        <f t="shared" si="9"/>
        <v>8260</v>
      </c>
      <c r="Y38" s="34">
        <f t="shared" si="10"/>
        <v>7686</v>
      </c>
    </row>
    <row r="39" spans="1:25" s="2" customFormat="1" ht="18.75" customHeight="1" x14ac:dyDescent="0.25">
      <c r="A39" s="11"/>
      <c r="B39" s="11"/>
      <c r="C39" s="11"/>
      <c r="D39" s="11"/>
      <c r="E39" s="11"/>
      <c r="F39" s="11"/>
      <c r="G39" s="12"/>
      <c r="H39" s="27">
        <f t="shared" si="0"/>
        <v>32</v>
      </c>
      <c r="I39" s="32" t="s">
        <v>64</v>
      </c>
      <c r="J39" s="13">
        <v>510</v>
      </c>
      <c r="K39" s="13">
        <v>480</v>
      </c>
      <c r="L39" s="13">
        <v>427</v>
      </c>
      <c r="M39" s="13">
        <f t="shared" si="29"/>
        <v>1417</v>
      </c>
      <c r="N39" s="31">
        <v>1</v>
      </c>
      <c r="O39" s="13" t="s">
        <v>50</v>
      </c>
      <c r="P39" s="15">
        <f t="shared" si="30"/>
        <v>3</v>
      </c>
      <c r="Q39" s="13">
        <f t="shared" si="31"/>
        <v>472.33333333333331</v>
      </c>
      <c r="R39" s="13">
        <f t="shared" si="32"/>
        <v>42.027768598074935</v>
      </c>
      <c r="S39" s="16">
        <f t="shared" si="33"/>
        <v>8.8979044314908121E-2</v>
      </c>
      <c r="T39" s="13">
        <f t="shared" si="34"/>
        <v>472.33</v>
      </c>
      <c r="U39" s="14">
        <f t="shared" si="7"/>
        <v>472.33</v>
      </c>
      <c r="V39" s="17"/>
      <c r="W39" s="34">
        <f t="shared" si="8"/>
        <v>510</v>
      </c>
      <c r="X39" s="34">
        <f t="shared" si="9"/>
        <v>480</v>
      </c>
      <c r="Y39" s="34">
        <f t="shared" si="10"/>
        <v>427</v>
      </c>
    </row>
    <row r="40" spans="1:25" s="2" customFormat="1" ht="21.75" customHeight="1" x14ac:dyDescent="0.25">
      <c r="A40" s="11"/>
      <c r="B40" s="11"/>
      <c r="C40" s="11"/>
      <c r="D40" s="11"/>
      <c r="E40" s="11"/>
      <c r="F40" s="11"/>
      <c r="G40" s="12"/>
      <c r="H40" s="27">
        <f t="shared" si="0"/>
        <v>33</v>
      </c>
      <c r="I40" s="32" t="s">
        <v>65</v>
      </c>
      <c r="J40" s="13">
        <v>690</v>
      </c>
      <c r="K40" s="13">
        <v>590</v>
      </c>
      <c r="L40" s="13">
        <v>549</v>
      </c>
      <c r="M40" s="13">
        <f t="shared" si="29"/>
        <v>1829</v>
      </c>
      <c r="N40" s="31">
        <v>1</v>
      </c>
      <c r="O40" s="13" t="s">
        <v>50</v>
      </c>
      <c r="P40" s="15">
        <f t="shared" si="30"/>
        <v>3</v>
      </c>
      <c r="Q40" s="13">
        <f t="shared" si="31"/>
        <v>609.66666666666663</v>
      </c>
      <c r="R40" s="13">
        <f t="shared" si="32"/>
        <v>72.528155452440217</v>
      </c>
      <c r="S40" s="16">
        <f t="shared" si="33"/>
        <v>0.11896362294003317</v>
      </c>
      <c r="T40" s="13">
        <f t="shared" si="34"/>
        <v>609.66999999999996</v>
      </c>
      <c r="U40" s="14">
        <f t="shared" si="7"/>
        <v>609.66999999999996</v>
      </c>
      <c r="V40" s="17"/>
      <c r="W40" s="34">
        <f t="shared" si="8"/>
        <v>690</v>
      </c>
      <c r="X40" s="34">
        <f t="shared" si="9"/>
        <v>590</v>
      </c>
      <c r="Y40" s="34">
        <f t="shared" si="10"/>
        <v>549</v>
      </c>
    </row>
    <row r="41" spans="1:25" s="2" customFormat="1" ht="21.75" customHeight="1" x14ac:dyDescent="0.25">
      <c r="A41" s="11"/>
      <c r="B41" s="11"/>
      <c r="C41" s="11"/>
      <c r="D41" s="11"/>
      <c r="E41" s="11"/>
      <c r="F41" s="11"/>
      <c r="G41" s="12"/>
      <c r="H41" s="27">
        <f t="shared" si="0"/>
        <v>34</v>
      </c>
      <c r="I41" s="32" t="s">
        <v>66</v>
      </c>
      <c r="J41" s="13">
        <v>1110</v>
      </c>
      <c r="K41" s="13">
        <v>910</v>
      </c>
      <c r="L41" s="13">
        <v>817.4</v>
      </c>
      <c r="M41" s="13">
        <f t="shared" si="29"/>
        <v>2837.4</v>
      </c>
      <c r="N41" s="31">
        <v>1</v>
      </c>
      <c r="O41" s="13" t="s">
        <v>50</v>
      </c>
      <c r="P41" s="15">
        <f t="shared" si="30"/>
        <v>3</v>
      </c>
      <c r="Q41" s="13">
        <f t="shared" si="31"/>
        <v>945.80000000000007</v>
      </c>
      <c r="R41" s="13">
        <f t="shared" si="32"/>
        <v>149.54905549684923</v>
      </c>
      <c r="S41" s="16">
        <f t="shared" si="33"/>
        <v>0.15811911133098883</v>
      </c>
      <c r="T41" s="13">
        <f t="shared" si="34"/>
        <v>945.8</v>
      </c>
      <c r="U41" s="14">
        <f t="shared" si="7"/>
        <v>945.8</v>
      </c>
      <c r="V41" s="17"/>
      <c r="W41" s="34">
        <f t="shared" si="8"/>
        <v>1110</v>
      </c>
      <c r="X41" s="34">
        <f t="shared" si="9"/>
        <v>910</v>
      </c>
      <c r="Y41" s="34">
        <f t="shared" si="10"/>
        <v>817.4</v>
      </c>
    </row>
    <row r="42" spans="1:25" s="24" customFormat="1" ht="13.9" customHeight="1" x14ac:dyDescent="0.25">
      <c r="A42" s="18"/>
      <c r="B42" s="18"/>
      <c r="C42" s="18"/>
      <c r="D42" s="18"/>
      <c r="E42" s="18"/>
      <c r="F42" s="18"/>
      <c r="G42" s="18"/>
      <c r="H42" s="18"/>
      <c r="I42" s="19"/>
      <c r="J42" s="20"/>
      <c r="K42" s="20"/>
      <c r="L42" s="20"/>
      <c r="M42" s="21"/>
      <c r="N42" s="19"/>
      <c r="O42" s="19"/>
      <c r="P42" s="19"/>
      <c r="Q42" s="22"/>
      <c r="R42" s="22"/>
      <c r="S42" s="23"/>
      <c r="T42" s="23"/>
      <c r="U42" s="22"/>
      <c r="W42" s="35">
        <f>SUM(W8:W41)</f>
        <v>115582</v>
      </c>
      <c r="X42" s="35">
        <f>SUM(X8:X41)</f>
        <v>102216</v>
      </c>
      <c r="Y42" s="35">
        <f>SUM(Y8:Y41)</f>
        <v>95385.700000000012</v>
      </c>
    </row>
    <row r="43" spans="1:25" s="2" customFormat="1" ht="11.25" customHeight="1" x14ac:dyDescent="0.2">
      <c r="A43" s="58" t="s">
        <v>15</v>
      </c>
      <c r="B43" s="58"/>
      <c r="C43" s="58"/>
      <c r="D43" s="58"/>
      <c r="E43" s="58"/>
      <c r="F43" s="58"/>
      <c r="G43" s="58"/>
      <c r="H43" s="59" t="s">
        <v>16</v>
      </c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1"/>
      <c r="U43" s="25">
        <f>SUM(U8:U42)</f>
        <v>104394.58000000002</v>
      </c>
    </row>
    <row r="44" spans="1:25" ht="53.25" customHeight="1" x14ac:dyDescent="0.25">
      <c r="H44" s="55" t="s">
        <v>26</v>
      </c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</row>
    <row r="45" spans="1:25" x14ac:dyDescent="0.25">
      <c r="H45" s="57" t="s">
        <v>67</v>
      </c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</row>
  </sheetData>
  <mergeCells count="28">
    <mergeCell ref="H44:U44"/>
    <mergeCell ref="H45:U45"/>
    <mergeCell ref="A43:G43"/>
    <mergeCell ref="H43:T43"/>
    <mergeCell ref="P5:P6"/>
    <mergeCell ref="Q5:S5"/>
    <mergeCell ref="T5:T6"/>
    <mergeCell ref="A6:A7"/>
    <mergeCell ref="B6:B7"/>
    <mergeCell ref="C6:C7"/>
    <mergeCell ref="D6:D7"/>
    <mergeCell ref="E6:E7"/>
    <mergeCell ref="F6:F7"/>
    <mergeCell ref="H1:U1"/>
    <mergeCell ref="A5:B5"/>
    <mergeCell ref="C5:D5"/>
    <mergeCell ref="E5:F5"/>
    <mergeCell ref="G5:G7"/>
    <mergeCell ref="H5:H6"/>
    <mergeCell ref="I5:I6"/>
    <mergeCell ref="J5:L5"/>
    <mergeCell ref="M5:M6"/>
    <mergeCell ref="N5:N6"/>
    <mergeCell ref="H2:U2"/>
    <mergeCell ref="H3:U3"/>
    <mergeCell ref="U5:U6"/>
    <mergeCell ref="H4:U4"/>
    <mergeCell ref="O5:O6"/>
  </mergeCells>
  <conditionalFormatting sqref="S8:S4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8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7761-27E8-4A4C-B24D-61A830429A34}">
  <dimension ref="A1:D10"/>
  <sheetViews>
    <sheetView workbookViewId="0">
      <selection activeCell="D6" sqref="D6"/>
    </sheetView>
  </sheetViews>
  <sheetFormatPr defaultRowHeight="15" x14ac:dyDescent="0.25"/>
  <cols>
    <col min="1" max="2" width="12.140625" customWidth="1"/>
    <col min="3" max="4" width="10" bestFit="1" customWidth="1"/>
  </cols>
  <sheetData>
    <row r="1" spans="1:4" x14ac:dyDescent="0.25">
      <c r="A1" s="33">
        <v>1199880</v>
      </c>
      <c r="B1" s="33">
        <v>1199880</v>
      </c>
      <c r="D1" s="33">
        <v>400000</v>
      </c>
    </row>
    <row r="2" spans="1:4" x14ac:dyDescent="0.25">
      <c r="A2" s="33">
        <v>751514.4</v>
      </c>
      <c r="B2" s="33">
        <v>751514.4</v>
      </c>
      <c r="D2" s="33">
        <v>400000</v>
      </c>
    </row>
    <row r="3" spans="1:4" x14ac:dyDescent="0.25">
      <c r="A3" s="33">
        <v>384000</v>
      </c>
      <c r="B3" s="33">
        <v>384000</v>
      </c>
      <c r="D3" s="33">
        <v>10000</v>
      </c>
    </row>
    <row r="4" spans="1:4" x14ac:dyDescent="0.25">
      <c r="A4" s="33">
        <v>450000</v>
      </c>
      <c r="B4" s="33">
        <v>450000</v>
      </c>
      <c r="D4" s="33">
        <v>34605.599999999999</v>
      </c>
    </row>
    <row r="5" spans="1:4" x14ac:dyDescent="0.25">
      <c r="A5" s="33">
        <f>SUM(A1:A4)</f>
        <v>2785394.4</v>
      </c>
      <c r="B5" s="33">
        <v>400000</v>
      </c>
      <c r="D5" s="33">
        <v>130000</v>
      </c>
    </row>
    <row r="6" spans="1:4" x14ac:dyDescent="0.25">
      <c r="B6" s="33">
        <v>400000</v>
      </c>
      <c r="D6" s="33">
        <f>SUM(D1:D5)</f>
        <v>974605.6</v>
      </c>
    </row>
    <row r="7" spans="1:4" x14ac:dyDescent="0.25">
      <c r="B7" s="33">
        <v>40000</v>
      </c>
    </row>
    <row r="8" spans="1:4" x14ac:dyDescent="0.25">
      <c r="B8" s="33">
        <v>34605.599999999999</v>
      </c>
    </row>
    <row r="9" spans="1:4" x14ac:dyDescent="0.25">
      <c r="B9" s="33">
        <v>100000</v>
      </c>
    </row>
    <row r="10" spans="1:4" x14ac:dyDescent="0.25">
      <c r="B10" s="33">
        <f>SUM(B1:B9)</f>
        <v>3760000</v>
      </c>
      <c r="C10" s="33">
        <f>SUM(B5:B9)</f>
        <v>974605.6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анализ рынка работы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Демидов Артём Николаевич</dc:creator>
  <cp:lastModifiedBy>Демидов Артём Николаевич</cp:lastModifiedBy>
  <cp:lastPrinted>2026-06-02T10:21:40Z</cp:lastPrinted>
  <dcterms:created xsi:type="dcterms:W3CDTF">2025-05-28T07:17:05Z</dcterms:created>
  <dcterms:modified xsi:type="dcterms:W3CDTF">2026-06-02T13:47:53Z</dcterms:modified>
</cp:coreProperties>
</file>