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X:\Контракты на 2026\АстроЛинукс\"/>
    </mc:Choice>
  </mc:AlternateContent>
  <xr:revisionPtr revIDLastSave="0" documentId="8_{B7513552-12C2-404C-8C6B-747E92777BA1}" xr6:coauthVersionLast="36" xr6:coauthVersionMax="36" xr10:uidLastSave="{00000000-0000-0000-0000-000000000000}"/>
  <bookViews>
    <workbookView xWindow="0" yWindow="0" windowWidth="19200" windowHeight="11385" xr2:uid="{00000000-000D-0000-FFFF-FFFF00000000}"/>
  </bookViews>
  <sheets>
    <sheet name="НМЦК" sheetId="1" r:id="rId1"/>
  </sheets>
  <calcPr calcId="191029"/>
  <extLst>
    <ext uri="GoogleSheetsCustomDataVersion2">
      <go:sheetsCustomData xmlns:go="http://customooxmlschemas.google.com/" r:id="rId9" roundtripDataChecksum="vgzY1gulvDqHd6JBZsMqfn7tk4smoF4QdyKfS/a0MUg="/>
    </ext>
  </extLst>
</workbook>
</file>

<file path=xl/calcChain.xml><?xml version="1.0" encoding="utf-8"?>
<calcChain xmlns="http://schemas.openxmlformats.org/spreadsheetml/2006/main">
  <c r="L9" i="1" l="1"/>
  <c r="L10" i="1"/>
  <c r="L11" i="1"/>
  <c r="L12" i="1"/>
  <c r="L13" i="1"/>
  <c r="L14" i="1"/>
  <c r="L8" i="1"/>
  <c r="G16" i="1"/>
  <c r="F16" i="1"/>
  <c r="E16" i="1"/>
  <c r="H8" i="1"/>
  <c r="J8" i="1" s="1"/>
  <c r="K8" i="1" s="1"/>
  <c r="H9" i="1"/>
  <c r="J9" i="1" s="1"/>
  <c r="K9" i="1" s="1"/>
  <c r="H10" i="1"/>
  <c r="J10" i="1" s="1"/>
  <c r="K10" i="1" s="1"/>
  <c r="H11" i="1"/>
  <c r="J11" i="1" s="1"/>
  <c r="K11" i="1" s="1"/>
  <c r="H12" i="1"/>
  <c r="J12" i="1" s="1"/>
  <c r="K12" i="1" s="1"/>
  <c r="H13" i="1"/>
  <c r="J13" i="1" s="1"/>
  <c r="K13" i="1" s="1"/>
  <c r="G20" i="1"/>
  <c r="F20" i="1"/>
  <c r="E20" i="1"/>
  <c r="F18" i="1"/>
  <c r="G18" i="1" s="1"/>
  <c r="H14" i="1"/>
  <c r="J14" i="1" s="1"/>
  <c r="K14" i="1" s="1"/>
  <c r="L15" i="1" l="1"/>
  <c r="E6" i="1" l="1"/>
  <c r="G6" i="1" l="1"/>
  <c r="F6" i="1"/>
</calcChain>
</file>

<file path=xl/sharedStrings.xml><?xml version="1.0" encoding="utf-8"?>
<sst xmlns="http://schemas.openxmlformats.org/spreadsheetml/2006/main" count="37" uniqueCount="29">
  <si>
    <t xml:space="preserve">Расчет (начальной) максимальной цены контракта </t>
  </si>
  <si>
    <t>!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</si>
  <si>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</si>
  <si>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№ п\п</t>
  </si>
  <si>
    <t>Наименование товара/услуги</t>
  </si>
  <si>
    <t>Ед. изм.</t>
  </si>
  <si>
    <t xml:space="preserve">Кол-во
</t>
  </si>
  <si>
    <t>Коммерческое предложение фирма 1 Вх.</t>
  </si>
  <si>
    <t>Коммерческое предложение фирма 2 Вх.</t>
  </si>
  <si>
    <t>Коммерческое предложение фирма 3 Вх.</t>
  </si>
  <si>
    <t>Средняя арифметическая цена, руб
(п.6+п.7+п.8)/3</t>
  </si>
  <si>
    <t>Количество значений (п.6,п.7,п.8)</t>
  </si>
  <si>
    <t>Среднее квадратичное отклонение</t>
  </si>
  <si>
    <t>Коэффициент вариации</t>
  </si>
  <si>
    <t>итого:</t>
  </si>
  <si>
    <r>
      <t>Наименьшая цена</t>
    </r>
    <r>
      <rPr>
        <b/>
        <sz val="11"/>
        <color rgb="FF000000"/>
        <rFont val="Times New Roman"/>
        <family val="1"/>
        <charset val="204"/>
      </rPr>
      <t xml:space="preserve">
</t>
    </r>
  </si>
  <si>
    <t>шт</t>
  </si>
  <si>
    <t>Хранитель. Программный комплекс активного архивирования. (Реестровая запись №1086 от 14.06.2016) Лицензия до 30 установок срок на 1 год</t>
  </si>
  <si>
    <t>ООО "Цифровые технологии"</t>
  </si>
  <si>
    <t>ООО "Партнер сервис"</t>
  </si>
  <si>
    <t>ООО "Компания ГЭНДАЛЬФ"</t>
  </si>
  <si>
    <t>на оказание услуг по продлению лицензии на право использования программного обеспечения "Astra Linux Special Edition" в ГБОУ Гимназии № 610 Петроградского района Санкт-Петербурга.</t>
  </si>
  <si>
    <t>22.04.2026</t>
  </si>
  <si>
    <t>Сертификат технической поддержки на
операционную систему специального назначения «Astra Linux Special Edition»
для 64-х разрядной платформы на базе
процессорной архитектуры x86-64, вариант
лицензирования «Орел», для рабочей станции, тип "Стандарт", для дошкольных,
общих образовательных учреждений на 12 мес</t>
  </si>
  <si>
    <t>Сертификат технической поддержки с включенными консультациями по использованию программы для ЭВМ на операционную систему специального
назначения «Astra Linux Special Edition» для 64-х разрядной платформы на базе процессорной архитектуры x86-64, вариант
лицензирования «Орел», для сервера до 2 сокетов или 1 виртуального сервера,
тип "Стандарт", для дошкольных, общих
образовательных учреждений на 12 мес</t>
  </si>
  <si>
    <t>Сертификат технической поддержки с включенными консультациями по
использованию программы для ЭВМ на операционную систему специального
назначения «Astra Linux Special Edition» для 64-х разрядной платформы на базе процессорной архитектуры x86-64, уровень
защищенности «Усиленный» («Воронеж»), для рабочей станции, тип "Стандарт", для
дошкольных, общих образовательных
учреждений на 12 мес</t>
  </si>
  <si>
    <t>Сертификат технической поддержки с включенными консультациями по
использованию программ для ЭВМ на Программный комплекс "ALD Pro"
РДЦП.10101-01 на 1 контроллер домена, на 8 управляемых устройств и операционную систему специального назначения
«Astra Linux Special Edition» для 64-х разрядной платформы на базе
процессорной архитектуры x86-64 РУСБ.10015-01 (ФСТЭК) для 8 серверов, тип «Стандарт», для дошкольных, общих
образовательных учреждений на 12 мес</t>
  </si>
  <si>
    <t>Сертификат технической поддержки с включенными консультациями по
использованию программы для ЭВМ на Программный комплекс "ALD Pro" на 1
управляемое устройство и Программный комплекс ACM РДЦП.10301-01 в редакции
"Инвентаризация", на 1 управляемое устройство, тип «Стандарт», для дошкольных, общих образовательных
учреждений на 12 мес.</t>
  </si>
  <si>
    <t xml:space="preserve">Лицензия на программное обеспечение
VMmanager 6 редакции Infrastructure на 1
физический сервер не более 2 CPU, способ
передачи электронный, на срок действия
исключительного права, с включенными
обновлениями Тип 1 на 12 мес. (для
дошкольных, общих образовательных
учреждений)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</si>
</sst>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_ ;[Red]\-#,##0.00\ "/>
    <numFmt numFmtId="166" formatCode="#,##0.00\ _₽"/>
  </numFmts>
  <fonts count="18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8"/>
      <color rgb="FFA5A5A5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4" fillId="0" borderId="0" xfId="0" applyFont="1"/>
    <xf numFmtId="0" fontId="12" fillId="0" borderId="0" xfId="0" applyFont="1" applyAlignment="1">
      <alignment vertical="center"/>
    </xf>
    <xf numFmtId="49" fontId="10" fillId="0" borderId="0" xfId="0" applyNumberFormat="1" applyFont="1"/>
    <xf numFmtId="0" fontId="10" fillId="0" borderId="1" xfId="0" applyFont="1" applyBorder="1"/>
    <xf numFmtId="2" fontId="10" fillId="0" borderId="1" xfId="0" applyNumberFormat="1" applyFont="1" applyBorder="1"/>
    <xf numFmtId="4" fontId="11" fillId="0" borderId="1" xfId="0" applyNumberFormat="1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2" fillId="0" borderId="0" xfId="0" applyFont="1" applyAlignment="1"/>
    <xf numFmtId="0" fontId="12" fillId="4" borderId="2" xfId="0" applyFont="1" applyFill="1" applyBorder="1" applyAlignment="1">
      <alignment vertical="center"/>
    </xf>
    <xf numFmtId="0" fontId="14" fillId="0" borderId="3" xfId="0" applyFont="1" applyBorder="1" applyAlignment="1">
      <alignment horizontal="left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/>
    </xf>
    <xf numFmtId="165" fontId="5" fillId="5" borderId="3" xfId="0" applyNumberFormat="1" applyFont="1" applyFill="1" applyBorder="1" applyAlignment="1">
      <alignment horizontal="center" vertical="center" wrapText="1"/>
    </xf>
    <xf numFmtId="165" fontId="15" fillId="5" borderId="3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166" fontId="8" fillId="2" borderId="3" xfId="0" applyNumberFormat="1" applyFont="1" applyFill="1" applyBorder="1" applyAlignment="1">
      <alignment horizontal="center" vertical="center" wrapText="1"/>
    </xf>
    <xf numFmtId="166" fontId="5" fillId="0" borderId="3" xfId="0" applyNumberFormat="1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166" fontId="8" fillId="0" borderId="3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166" fontId="5" fillId="0" borderId="4" xfId="0" applyNumberFormat="1" applyFont="1" applyBorder="1" applyAlignment="1">
      <alignment horizontal="center" vertical="center" wrapText="1"/>
    </xf>
    <xf numFmtId="165" fontId="17" fillId="0" borderId="1" xfId="0" applyNumberFormat="1" applyFont="1" applyBorder="1" applyAlignment="1">
      <alignment horizontal="center" vertical="center" shrinkToFit="1"/>
    </xf>
    <xf numFmtId="165" fontId="5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/>
    <xf numFmtId="0" fontId="1" fillId="0" borderId="0" xfId="0" applyFont="1"/>
    <xf numFmtId="0" fontId="10" fillId="0" borderId="0" xfId="0" applyNumberFormat="1" applyFont="1"/>
    <xf numFmtId="0" fontId="7" fillId="3" borderId="3" xfId="0" applyFont="1" applyFill="1" applyBorder="1" applyAlignment="1">
      <alignment horizontal="center" vertical="center" wrapText="1"/>
    </xf>
    <xf numFmtId="0" fontId="6" fillId="0" borderId="3" xfId="0" applyFont="1" applyBorder="1"/>
    <xf numFmtId="0" fontId="7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/>
    <xf numFmtId="0" fontId="7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04"/>
  <sheetViews>
    <sheetView tabSelected="1" workbookViewId="0">
      <selection activeCell="R5" sqref="R5"/>
    </sheetView>
  </sheetViews>
  <sheetFormatPr defaultColWidth="14.42578125" defaultRowHeight="15" customHeight="1" x14ac:dyDescent="0.25"/>
  <cols>
    <col min="1" max="1" width="8.7109375" customWidth="1"/>
    <col min="2" max="2" width="33.7109375" customWidth="1"/>
    <col min="3" max="4" width="8.7109375" customWidth="1"/>
    <col min="5" max="5" width="11" customWidth="1"/>
    <col min="6" max="6" width="11.28515625" customWidth="1"/>
    <col min="7" max="7" width="11.5703125" customWidth="1"/>
    <col min="8" max="8" width="10.7109375" customWidth="1"/>
    <col min="9" max="9" width="8.7109375" customWidth="1"/>
    <col min="10" max="10" width="12.85546875" customWidth="1"/>
    <col min="11" max="11" width="8.7109375" customWidth="1"/>
    <col min="12" max="12" width="14.28515625" customWidth="1"/>
    <col min="13" max="26" width="8.7109375" customWidth="1"/>
  </cols>
  <sheetData>
    <row r="1" spans="1:15" ht="15" customHeight="1" x14ac:dyDescent="0.2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5" ht="45.75" customHeight="1" x14ac:dyDescent="0.25">
      <c r="A2" s="41" t="s">
        <v>21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1" t="s">
        <v>1</v>
      </c>
    </row>
    <row r="3" spans="1:15" ht="20.25" customHeight="1" x14ac:dyDescent="0.25">
      <c r="A3" s="43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5" ht="24.75" customHeight="1" x14ac:dyDescent="0.25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5" ht="86.25" x14ac:dyDescent="0.25">
      <c r="A5" s="38" t="s">
        <v>3</v>
      </c>
      <c r="B5" s="45" t="s">
        <v>4</v>
      </c>
      <c r="C5" s="38" t="s">
        <v>5</v>
      </c>
      <c r="D5" s="38" t="s">
        <v>6</v>
      </c>
      <c r="E5" s="7" t="s">
        <v>7</v>
      </c>
      <c r="F5" s="7" t="s">
        <v>8</v>
      </c>
      <c r="G5" s="7" t="s">
        <v>9</v>
      </c>
      <c r="H5" s="36" t="s">
        <v>10</v>
      </c>
      <c r="I5" s="38" t="s">
        <v>11</v>
      </c>
      <c r="J5" s="38" t="s">
        <v>12</v>
      </c>
      <c r="K5" s="38" t="s">
        <v>13</v>
      </c>
      <c r="L5" s="38" t="s">
        <v>15</v>
      </c>
    </row>
    <row r="6" spans="1:15" ht="57" x14ac:dyDescent="0.25">
      <c r="A6" s="37"/>
      <c r="B6" s="37"/>
      <c r="C6" s="37"/>
      <c r="D6" s="37"/>
      <c r="E6" s="8" t="str">
        <f>" "&amp;НМЦК!E18&amp;"-05.02 от "&amp;НМЦК!E19&amp;""</f>
        <v xml:space="preserve"> 61-05.02 от 22.04.2026</v>
      </c>
      <c r="F6" s="8" t="str">
        <f>" "&amp;НМЦК!F18&amp;"-05.02 от "&amp;НМЦК!F19&amp;""</f>
        <v xml:space="preserve"> 62-05.02 от 22.04.2026</v>
      </c>
      <c r="G6" s="8" t="str">
        <f>" "&amp;НМЦК!G18&amp;"-05.02 от "&amp;НМЦК!G19&amp;""</f>
        <v xml:space="preserve"> 63-05.02 от 22.04.2026</v>
      </c>
      <c r="H6" s="37"/>
      <c r="I6" s="37"/>
      <c r="J6" s="37"/>
      <c r="K6" s="37"/>
      <c r="L6" s="37"/>
      <c r="N6" s="14"/>
    </row>
    <row r="7" spans="1:15" x14ac:dyDescent="0.25">
      <c r="A7" s="9">
        <v>1</v>
      </c>
      <c r="B7" s="9">
        <v>2</v>
      </c>
      <c r="C7" s="9">
        <v>3</v>
      </c>
      <c r="D7" s="9">
        <v>4</v>
      </c>
      <c r="E7" s="9">
        <v>5</v>
      </c>
      <c r="F7" s="10">
        <v>6</v>
      </c>
      <c r="G7" s="10">
        <v>7</v>
      </c>
      <c r="H7" s="11">
        <v>8</v>
      </c>
      <c r="I7" s="10">
        <v>9</v>
      </c>
      <c r="J7" s="10">
        <v>10</v>
      </c>
      <c r="K7" s="10">
        <v>11</v>
      </c>
      <c r="L7" s="10">
        <v>12</v>
      </c>
    </row>
    <row r="8" spans="1:15" s="25" customFormat="1" ht="48" x14ac:dyDescent="0.25">
      <c r="A8" s="9">
        <v>1</v>
      </c>
      <c r="B8" s="16" t="s">
        <v>17</v>
      </c>
      <c r="C8" s="9" t="s">
        <v>16</v>
      </c>
      <c r="D8" s="23">
        <v>1</v>
      </c>
      <c r="E8" s="26">
        <v>1000</v>
      </c>
      <c r="F8" s="22">
        <v>1006</v>
      </c>
      <c r="G8" s="22">
        <v>1019</v>
      </c>
      <c r="H8" s="17">
        <f t="shared" ref="H8:H13" si="0">ROUND((E8+F8+G8)/3,2)</f>
        <v>1008.33</v>
      </c>
      <c r="I8" s="17">
        <v>3</v>
      </c>
      <c r="J8" s="17">
        <f t="shared" ref="J8:J13" si="1">((((E8-H8)^2)+((F8-H8)^2)+((G8-H8)^2))/(I8-1))^(1/2)</f>
        <v>9.712535714220051</v>
      </c>
      <c r="K8" s="17">
        <f t="shared" ref="K8:K13" si="2">(J8/H8)*100</f>
        <v>0.96322986663295251</v>
      </c>
      <c r="L8" s="19">
        <f>E8*D8</f>
        <v>1000</v>
      </c>
    </row>
    <row r="9" spans="1:15" s="25" customFormat="1" ht="108" x14ac:dyDescent="0.25">
      <c r="A9" s="9">
        <v>2</v>
      </c>
      <c r="B9" s="16" t="s">
        <v>23</v>
      </c>
      <c r="C9" s="9" t="s">
        <v>16</v>
      </c>
      <c r="D9" s="23">
        <v>157</v>
      </c>
      <c r="E9" s="26">
        <v>294</v>
      </c>
      <c r="F9" s="22">
        <v>296</v>
      </c>
      <c r="G9" s="22">
        <v>300</v>
      </c>
      <c r="H9" s="17">
        <f t="shared" si="0"/>
        <v>296.67</v>
      </c>
      <c r="I9" s="17">
        <v>3</v>
      </c>
      <c r="J9" s="17">
        <f t="shared" si="1"/>
        <v>3.0550531910263032</v>
      </c>
      <c r="K9" s="17">
        <f t="shared" si="2"/>
        <v>1.029781639878081</v>
      </c>
      <c r="L9" s="19">
        <f t="shared" ref="L9:L14" si="3">E9*D9</f>
        <v>46158</v>
      </c>
    </row>
    <row r="10" spans="1:15" s="25" customFormat="1" ht="132" x14ac:dyDescent="0.25">
      <c r="A10" s="9">
        <v>3</v>
      </c>
      <c r="B10" s="16" t="s">
        <v>24</v>
      </c>
      <c r="C10" s="9" t="s">
        <v>16</v>
      </c>
      <c r="D10" s="23">
        <v>6</v>
      </c>
      <c r="E10" s="26">
        <v>910</v>
      </c>
      <c r="F10" s="22">
        <v>915</v>
      </c>
      <c r="G10" s="22">
        <v>927</v>
      </c>
      <c r="H10" s="17">
        <f t="shared" si="0"/>
        <v>917.33</v>
      </c>
      <c r="I10" s="17">
        <v>3</v>
      </c>
      <c r="J10" s="17">
        <f t="shared" si="1"/>
        <v>8.7368959018635444</v>
      </c>
      <c r="K10" s="17">
        <f t="shared" si="2"/>
        <v>0.95242670596879464</v>
      </c>
      <c r="L10" s="19">
        <f t="shared" si="3"/>
        <v>5460</v>
      </c>
    </row>
    <row r="11" spans="1:15" s="25" customFormat="1" ht="144" x14ac:dyDescent="0.25">
      <c r="A11" s="9">
        <v>4</v>
      </c>
      <c r="B11" s="16" t="s">
        <v>25</v>
      </c>
      <c r="C11" s="9" t="s">
        <v>16</v>
      </c>
      <c r="D11" s="23">
        <v>37</v>
      </c>
      <c r="E11" s="26">
        <v>553</v>
      </c>
      <c r="F11" s="22">
        <v>556</v>
      </c>
      <c r="G11" s="22">
        <v>564</v>
      </c>
      <c r="H11" s="17">
        <f t="shared" si="0"/>
        <v>557.66999999999996</v>
      </c>
      <c r="I11" s="17">
        <v>3</v>
      </c>
      <c r="J11" s="17">
        <f t="shared" si="1"/>
        <v>5.6862421686030924</v>
      </c>
      <c r="K11" s="17">
        <f t="shared" si="2"/>
        <v>1.0196428297385718</v>
      </c>
      <c r="L11" s="19">
        <f t="shared" si="3"/>
        <v>20461</v>
      </c>
    </row>
    <row r="12" spans="1:15" s="25" customFormat="1" ht="156" x14ac:dyDescent="0.25">
      <c r="A12" s="9">
        <v>5</v>
      </c>
      <c r="B12" s="16" t="s">
        <v>26</v>
      </c>
      <c r="C12" s="27" t="s">
        <v>16</v>
      </c>
      <c r="D12" s="28">
        <v>4</v>
      </c>
      <c r="E12" s="26">
        <v>3534</v>
      </c>
      <c r="F12" s="22">
        <v>3554</v>
      </c>
      <c r="G12" s="22">
        <v>3600</v>
      </c>
      <c r="H12" s="17">
        <f t="shared" si="0"/>
        <v>3562.67</v>
      </c>
      <c r="I12" s="17">
        <v>3</v>
      </c>
      <c r="J12" s="17">
        <f t="shared" si="1"/>
        <v>33.842773970228855</v>
      </c>
      <c r="K12" s="17">
        <f t="shared" si="2"/>
        <v>0.94992727281024769</v>
      </c>
      <c r="L12" s="19">
        <f t="shared" si="3"/>
        <v>14136</v>
      </c>
    </row>
    <row r="13" spans="1:15" s="25" customFormat="1" ht="120" x14ac:dyDescent="0.25">
      <c r="A13" s="9">
        <v>6</v>
      </c>
      <c r="B13" s="16" t="s">
        <v>27</v>
      </c>
      <c r="C13" s="27" t="s">
        <v>16</v>
      </c>
      <c r="D13" s="28">
        <v>200</v>
      </c>
      <c r="E13" s="26">
        <v>49</v>
      </c>
      <c r="F13" s="22">
        <v>50</v>
      </c>
      <c r="G13" s="22">
        <v>50</v>
      </c>
      <c r="H13" s="17">
        <f t="shared" si="0"/>
        <v>49.67</v>
      </c>
      <c r="I13" s="17">
        <v>3</v>
      </c>
      <c r="J13" s="17">
        <f t="shared" si="1"/>
        <v>0.5773647027659381</v>
      </c>
      <c r="K13" s="17">
        <f t="shared" si="2"/>
        <v>1.1624012538070023</v>
      </c>
      <c r="L13" s="19">
        <f t="shared" si="3"/>
        <v>9800</v>
      </c>
    </row>
    <row r="14" spans="1:15" s="21" customFormat="1" ht="96" x14ac:dyDescent="0.25">
      <c r="A14" s="9">
        <v>7</v>
      </c>
      <c r="B14" s="29" t="s">
        <v>28</v>
      </c>
      <c r="C14" s="27" t="s">
        <v>16</v>
      </c>
      <c r="D14" s="30">
        <v>1</v>
      </c>
      <c r="E14" s="31">
        <v>41300</v>
      </c>
      <c r="F14" s="32">
        <v>41524</v>
      </c>
      <c r="G14" s="31">
        <v>42069</v>
      </c>
      <c r="H14" s="17">
        <f t="shared" ref="H14" si="4">ROUND((E14+F14+G14)/3,2)</f>
        <v>41631</v>
      </c>
      <c r="I14" s="17">
        <v>3</v>
      </c>
      <c r="J14" s="17">
        <f t="shared" ref="J14" si="5">((((E14-H14)^2)+((F14-H14)^2)+((G14-H14)^2))/(I14-1))^(1/2)</f>
        <v>395.50853340983679</v>
      </c>
      <c r="K14" s="17">
        <f t="shared" ref="K14" si="6">(J14/H14)*100</f>
        <v>0.95003370903854534</v>
      </c>
      <c r="L14" s="19">
        <f t="shared" si="3"/>
        <v>41300</v>
      </c>
    </row>
    <row r="15" spans="1:15" x14ac:dyDescent="0.25">
      <c r="A15" s="12"/>
      <c r="B15" s="12"/>
      <c r="C15" s="13"/>
      <c r="D15" s="18"/>
      <c r="E15" s="17"/>
      <c r="F15" s="17"/>
      <c r="G15" s="17"/>
      <c r="H15" s="17"/>
      <c r="I15" s="18"/>
      <c r="J15" s="17" t="s">
        <v>14</v>
      </c>
      <c r="K15" s="17"/>
      <c r="L15" s="20">
        <f>SUM(L8:L14)</f>
        <v>138315</v>
      </c>
      <c r="O15" s="24"/>
    </row>
    <row r="16" spans="1:15" x14ac:dyDescent="0.25">
      <c r="A16" s="4"/>
      <c r="B16" s="4"/>
      <c r="C16" s="5"/>
      <c r="D16" s="4"/>
      <c r="E16" s="6">
        <f>SUMPRODUCT(D8:D14,E8:E14)</f>
        <v>138315</v>
      </c>
      <c r="F16" s="6">
        <f>SUMPRODUCT(D8:D14,F8:F14)</f>
        <v>139280</v>
      </c>
      <c r="G16" s="6">
        <f>SUMPRODUCT(D8:D14,G8:G14)</f>
        <v>141018</v>
      </c>
      <c r="H16" s="4"/>
      <c r="I16" s="4"/>
      <c r="J16" s="4"/>
      <c r="K16" s="4"/>
      <c r="L16" s="4"/>
    </row>
    <row r="17" spans="5:9" ht="15.75" x14ac:dyDescent="0.25">
      <c r="E17" s="15" t="s">
        <v>18</v>
      </c>
      <c r="F17" s="15" t="s">
        <v>19</v>
      </c>
      <c r="G17" s="15" t="s">
        <v>20</v>
      </c>
      <c r="H17" s="2"/>
      <c r="I17" s="25"/>
    </row>
    <row r="18" spans="5:9" x14ac:dyDescent="0.25">
      <c r="E18" s="33">
        <v>61</v>
      </c>
      <c r="F18" s="34">
        <f t="shared" ref="F18:G18" si="7">E18+1</f>
        <v>62</v>
      </c>
      <c r="G18" s="34">
        <f t="shared" si="7"/>
        <v>63</v>
      </c>
      <c r="H18" s="25"/>
      <c r="I18" s="25"/>
    </row>
    <row r="19" spans="5:9" x14ac:dyDescent="0.25">
      <c r="E19" s="3" t="s">
        <v>22</v>
      </c>
      <c r="F19" s="3" t="s">
        <v>22</v>
      </c>
      <c r="G19" s="3" t="s">
        <v>22</v>
      </c>
      <c r="H19" s="3"/>
      <c r="I19" s="25"/>
    </row>
    <row r="20" spans="5:9" x14ac:dyDescent="0.25">
      <c r="E20" s="35" t="str">
        <f>E19</f>
        <v>22.04.2026</v>
      </c>
      <c r="F20" s="35" t="str">
        <f>F19</f>
        <v>22.04.2026</v>
      </c>
      <c r="G20" s="35" t="str">
        <f>G19</f>
        <v>22.04.2026</v>
      </c>
      <c r="H20" s="25"/>
      <c r="I20" s="25"/>
    </row>
    <row r="25" spans="5:9" ht="15.75" customHeight="1" x14ac:dyDescent="0.25"/>
    <row r="26" spans="5:9" ht="15.75" customHeight="1" x14ac:dyDescent="0.25"/>
    <row r="27" spans="5:9" ht="15.75" customHeight="1" x14ac:dyDescent="0.25"/>
    <row r="28" spans="5:9" ht="15.75" customHeight="1" x14ac:dyDescent="0.25"/>
    <row r="29" spans="5:9" ht="15.75" customHeight="1" x14ac:dyDescent="0.25"/>
    <row r="30" spans="5:9" ht="15.75" customHeight="1" x14ac:dyDescent="0.25"/>
    <row r="31" spans="5:9" ht="15.75" customHeight="1" x14ac:dyDescent="0.25"/>
    <row r="32" spans="5:9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</sheetData>
  <mergeCells count="12">
    <mergeCell ref="H5:H6"/>
    <mergeCell ref="I5:I6"/>
    <mergeCell ref="J5:J6"/>
    <mergeCell ref="K5:K6"/>
    <mergeCell ref="A1:L1"/>
    <mergeCell ref="A2:L2"/>
    <mergeCell ref="A3:L4"/>
    <mergeCell ref="A5:A6"/>
    <mergeCell ref="B5:B6"/>
    <mergeCell ref="C5:C6"/>
    <mergeCell ref="D5:D6"/>
    <mergeCell ref="L5:L6"/>
  </mergeCells>
  <pageMargins left="0.7" right="0.7" top="0.75" bottom="0.75" header="0" footer="0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Шокирова Махлие Зохиджон Кызы</dc:creator>
  <cp:lastModifiedBy>Шокирова Махлие Зохиджон Кызы</cp:lastModifiedBy>
  <cp:lastPrinted>2024-12-05T12:05:40Z</cp:lastPrinted>
  <dcterms:created xsi:type="dcterms:W3CDTF">2015-06-05T18:19:34Z</dcterms:created>
  <dcterms:modified xsi:type="dcterms:W3CDTF">2026-06-15T08:29:09Z</dcterms:modified>
</cp:coreProperties>
</file>