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Демидов Артём Николаевич\Публичное\п.4, п.5\Бацанов Поляков (Денисов)\2026\Разработка сметы\"/>
    </mc:Choice>
  </mc:AlternateContent>
  <xr:revisionPtr revIDLastSave="0" documentId="8_{53828A3F-D48E-4A00-9F88-ADFB06A9A518}" xr6:coauthVersionLast="47" xr6:coauthVersionMax="47" xr10:uidLastSave="{00000000-0000-0000-0000-000000000000}"/>
  <bookViews>
    <workbookView xWindow="-120" yWindow="-120" windowWidth="29040" windowHeight="15840" xr2:uid="{54956D2E-D08E-4898-A62B-0FB7F306FD7C}"/>
  </bookViews>
  <sheets>
    <sheet name="анализ рынка работы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1" l="1"/>
  <c r="W13" i="1" s="1"/>
  <c r="X12" i="1"/>
  <c r="X11" i="1"/>
  <c r="X10" i="1"/>
  <c r="X9" i="1"/>
  <c r="X8" i="1"/>
  <c r="Y12" i="1"/>
  <c r="Y10" i="1"/>
  <c r="Y9" i="1"/>
  <c r="Y8" i="1"/>
  <c r="Y13" i="1" s="1"/>
  <c r="M8" i="1"/>
  <c r="T8" i="1"/>
  <c r="U8" i="1" s="1"/>
  <c r="S8" i="1"/>
  <c r="R8" i="1"/>
  <c r="Q8" i="1"/>
  <c r="Y11" i="1"/>
  <c r="W12" i="1"/>
  <c r="W11" i="1"/>
  <c r="W10" i="1"/>
  <c r="W9" i="1"/>
  <c r="X13" i="1" l="1"/>
  <c r="R12" i="1"/>
  <c r="Q12" i="1"/>
  <c r="T12" i="1" s="1"/>
  <c r="U12" i="1" s="1"/>
  <c r="P12" i="1"/>
  <c r="M12" i="1"/>
  <c r="H12" i="1"/>
  <c r="R11" i="1"/>
  <c r="Q11" i="1"/>
  <c r="T11" i="1" s="1"/>
  <c r="U11" i="1" s="1"/>
  <c r="P11" i="1"/>
  <c r="M11" i="1"/>
  <c r="H11" i="1"/>
  <c r="R10" i="1"/>
  <c r="Q10" i="1"/>
  <c r="T10" i="1" s="1"/>
  <c r="U10" i="1" s="1"/>
  <c r="P10" i="1"/>
  <c r="M10" i="1"/>
  <c r="H10" i="1"/>
  <c r="R9" i="1"/>
  <c r="Q9" i="1"/>
  <c r="T9" i="1" s="1"/>
  <c r="U9" i="1" s="1"/>
  <c r="U14" i="1" s="1"/>
  <c r="P9" i="1"/>
  <c r="M9" i="1"/>
  <c r="H9" i="1"/>
  <c r="D6" i="2"/>
  <c r="C10" i="2"/>
  <c r="B10" i="2"/>
  <c r="A5" i="2"/>
  <c r="H8" i="1"/>
  <c r="S12" i="1" l="1"/>
  <c r="S11" i="1"/>
  <c r="S10" i="1"/>
  <c r="S9" i="1"/>
  <c r="P8" i="1"/>
</calcChain>
</file>

<file path=xl/sharedStrings.xml><?xml version="1.0" encoding="utf-8"?>
<sst xmlns="http://schemas.openxmlformats.org/spreadsheetml/2006/main" count="46" uniqueCount="38">
  <si>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</si>
  <si>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</si>
  <si>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</si>
  <si>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</si>
  <si>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</si>
  <si>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Определение однородности совокупности значений выявленных цен</t>
  </si>
  <si>
    <t xml:space="preserve">                     , руб. </t>
  </si>
  <si>
    <t>код</t>
  </si>
  <si>
    <t>наименование</t>
  </si>
  <si>
    <t>ИЦИ №1</t>
  </si>
  <si>
    <t>ИЦИ №2</t>
  </si>
  <si>
    <t>ИЦИ №3</t>
  </si>
  <si>
    <t>Среднее квадратичное отклонение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</si>
  <si>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</si>
  <si>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</si>
  <si>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>Для определения начальной (максимальной) цены контракта использован метод сопоставимых рыночных цен.
НМЦК методом сопоставимых рыночных цен (анализ рынка) определяется по формуле: 
 где:                          
                    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n - количество значений, используемых в расчете;
 i - номер источника ценовой информации;
  -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</si>
  <si>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6=3+4+5</t>
  </si>
  <si>
    <t>Номер источника ценовой информации (ИЦИ №i) и цена единицы услуги                                             представленная i-тым ИЦИ (Цi), руб.</t>
  </si>
  <si>
    <t>v - кол-во (объем) закупаемых услуг, ед.</t>
  </si>
  <si>
    <t>&lt;ц&gt; - средн. арифм. величина цены единицы услуги, руб.</t>
  </si>
  <si>
    <t>Цена единицы услуги, принятая для расчета НМЦК, руб.</t>
  </si>
  <si>
    <t>9 = кол-во ИЦИ</t>
  </si>
  <si>
    <t>10=            /n</t>
  </si>
  <si>
    <t>Ед. измерения</t>
  </si>
  <si>
    <r>
      <t xml:space="preserve">      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         Исходя из изложенного, Заказчик в качестве </t>
    </r>
    <r>
      <rPr>
        <b/>
        <sz val="11"/>
        <color theme="1"/>
        <rFont val="Times New Roman"/>
        <family val="1"/>
        <charset val="204"/>
      </rPr>
      <t>цены единицы продукции, принятой для расчета НМЦК, учитывает наименьшую цену ИЦИ.</t>
    </r>
  </si>
  <si>
    <t>14=13*7</t>
  </si>
  <si>
    <t>Единица</t>
  </si>
  <si>
    <t>Наименование работ, товара</t>
  </si>
  <si>
    <t>Составление сметной документации и ведомости объёмов работ на выполнение работ по установке новых сплит-систем в здании СПб ГБУ ДО СШОР "КШВСМ". Сплит системы ПИБ</t>
  </si>
  <si>
    <t>Оказание услуг по подготовке дефектной ведомости, ведомости объёмов работ и изготовлению локальной сметы на выполнение работ по текущему ремонту помещений в здании СПб ГБУ ДО СШОР "КШВСМ",
Сауна.</t>
  </si>
  <si>
    <t>Оказание услуг по подготовке дефектной ведомости, ведомости объёмов работ и изготовлению локальной сметы на выполнение работ по текущему ремонту помещений в здании СПб ГБУ ДО СШОР "КШВСМ".
Тренажерный зал.</t>
  </si>
  <si>
    <t>Оказание услуг по подготовке дефектной ведомости, ведомости объёмов работ и изготовлению локальной сметы на выполнение работ по текущему ремонту помещений в здании СПб ГБУ ДО СШОР "КШВСМ".
Мансарда.</t>
  </si>
  <si>
    <t>Оказание услуг по подготовке дефектной ведомости, ведомости объёмов работ и изготовлению локальной сметы на выполнение работ по текущему ремонту помещений в здании СПб ГБУ ДО СШОР "КШВСМ".
Цокольный этаж ПИБ Первый этаж ПИБ</t>
  </si>
  <si>
    <t xml:space="preserve">         Таким образом НМЦК, определённая методом сопоставимых рыночных цен (анализ рынка) равна 243 024,00 рублей</t>
  </si>
  <si>
    <r>
      <t xml:space="preserve">Основные характеристики поставляемого товара: в соответствии с </t>
    </r>
    <r>
      <rPr>
        <b/>
        <sz val="11"/>
        <color theme="1"/>
        <rFont val="Times New Roman"/>
        <family val="1"/>
        <charset val="204"/>
      </rPr>
      <t xml:space="preserve">Описанием объекта закупки. </t>
    </r>
    <r>
      <rPr>
        <sz val="11"/>
        <color theme="1"/>
        <rFont val="Times New Roman"/>
        <family val="1"/>
        <charset val="204"/>
      </rPr>
      <t xml:space="preserve">
Используемый метод определения НМЦК с обоснованием: </t>
    </r>
    <r>
      <rPr>
        <b/>
        <sz val="11"/>
        <color theme="1"/>
        <rFont val="Times New Roman"/>
        <family val="1"/>
        <charset val="204"/>
      </rPr>
      <t>Метод сопоставимых рыночных цен (анализа рынка).</t>
    </r>
    <r>
      <rPr>
        <sz val="11"/>
        <color theme="1"/>
        <rFont val="Times New Roman"/>
        <family val="1"/>
        <charset val="204"/>
      </rPr>
      <t xml:space="preserve">
Данный метод был выбран в связи с тем, что он является приоритетным для определения и обоснования НМЦК.
Начальная (максимальная) цена контракта рассчитана согласно «Методическим рекомендациям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утвержденным Приказом Министерства экономического развития Российской Федерации от 02 октября 2013 г. № 567.
В результате направления 5 (пяти) запросов исполнителям, обладающим опытом оказания данного вида услуг, было получено 3 (три) ценовых предложений:
Предложение №1 – Вх. № 296-8/26 от 21.05.2026 г., цена предложения составляет: 263 550 руб. 00 коп;
Предложение №2 – Вх. № 296-9/26 от 21.05.2026 г., цена предложения составляет: 243 024 руб. 00 коп;
Предложение №4 – Вх. № 296-10/26 от 21.05.2026 г., цена предложения составляет: 256 200 руб. 00 коп.                                                                                                                                                     </t>
    </r>
  </si>
  <si>
    <t>Обоснование и расчет НМЦК на оказание услуг по подготовке дефектной ведомости, изготовлению локальной сметы и ведомости объемов работ для выполнения работ по текущему ремонту помещений ГБУ ДО СШОР "КШВСМ"</t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</si>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</sst>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4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4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4" fontId="5" fillId="2" borderId="5" xfId="0" applyNumberFormat="1" applyFont="1" applyFill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0" fontId="4" fillId="0" borderId="0" xfId="0" applyNumberFormat="1" applyFont="1" applyAlignment="1">
      <alignment vertical="top"/>
    </xf>
    <xf numFmtId="1" fontId="7" fillId="3" borderId="5" xfId="0" applyNumberFormat="1" applyFont="1" applyFill="1" applyBorder="1" applyAlignment="1">
      <alignment horizontal="center" vertical="top" wrapText="1"/>
    </xf>
    <xf numFmtId="4" fontId="8" fillId="3" borderId="5" xfId="0" applyNumberFormat="1" applyFont="1" applyFill="1" applyBorder="1" applyAlignment="1">
      <alignment horizontal="center" vertical="top" wrapText="1"/>
    </xf>
    <xf numFmtId="10" fontId="0" fillId="3" borderId="0" xfId="0" applyNumberFormat="1" applyFill="1" applyAlignment="1">
      <alignment vertical="top"/>
    </xf>
    <xf numFmtId="1" fontId="0" fillId="0" borderId="0" xfId="0" applyNumberFormat="1" applyAlignment="1">
      <alignment vertical="top"/>
    </xf>
    <xf numFmtId="4" fontId="1" fillId="0" borderId="5" xfId="0" applyNumberFormat="1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vertical="center" wrapText="1"/>
    </xf>
    <xf numFmtId="4" fontId="0" fillId="0" borderId="0" xfId="0" applyNumberFormat="1"/>
    <xf numFmtId="4" fontId="0" fillId="0" borderId="0" xfId="0" applyNumberFormat="1" applyAlignment="1">
      <alignment vertical="top"/>
    </xf>
    <xf numFmtId="4" fontId="0" fillId="3" borderId="0" xfId="0" applyNumberFormat="1" applyFill="1" applyAlignment="1">
      <alignment vertical="top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164" fontId="14" fillId="0" borderId="5" xfId="0" applyNumberFormat="1" applyFont="1" applyBorder="1" applyAlignment="1">
      <alignment horizontal="center" vertical="top" wrapText="1"/>
    </xf>
    <xf numFmtId="1" fontId="16" fillId="2" borderId="5" xfId="0" applyNumberFormat="1" applyFont="1" applyFill="1" applyBorder="1" applyAlignment="1">
      <alignment horizontal="center" vertical="center" wrapText="1"/>
    </xf>
    <xf numFmtId="1" fontId="16" fillId="2" borderId="3" xfId="0" applyNumberFormat="1" applyFont="1" applyFill="1" applyBorder="1" applyAlignment="1">
      <alignment horizontal="center" vertical="center" wrapText="1"/>
    </xf>
    <xf numFmtId="1" fontId="16" fillId="0" borderId="5" xfId="0" applyNumberFormat="1" applyFont="1" applyBorder="1" applyAlignment="1">
      <alignment horizontal="center" vertical="center" wrapText="1"/>
    </xf>
    <xf numFmtId="1" fontId="17" fillId="4" borderId="1" xfId="0" applyNumberFormat="1" applyFont="1" applyFill="1" applyBorder="1" applyAlignment="1">
      <alignment horizontal="center" vertical="center" wrapText="1"/>
    </xf>
    <xf numFmtId="1" fontId="18" fillId="3" borderId="5" xfId="0" applyNumberFormat="1" applyFont="1" applyFill="1" applyBorder="1" applyAlignment="1">
      <alignment horizontal="center" vertical="top" wrapText="1"/>
    </xf>
    <xf numFmtId="4" fontId="18" fillId="3" borderId="5" xfId="0" applyNumberFormat="1" applyFont="1" applyFill="1" applyBorder="1" applyAlignment="1">
      <alignment horizontal="center" vertical="top" wrapText="1"/>
    </xf>
    <xf numFmtId="4" fontId="18" fillId="3" borderId="7" xfId="0" applyNumberFormat="1" applyFont="1" applyFill="1" applyBorder="1" applyAlignment="1">
      <alignment horizontal="center" vertical="top" wrapText="1"/>
    </xf>
    <xf numFmtId="164" fontId="8" fillId="3" borderId="5" xfId="0" applyNumberFormat="1" applyFont="1" applyFill="1" applyBorder="1" applyAlignment="1">
      <alignment horizontal="center" vertical="top" wrapText="1"/>
    </xf>
    <xf numFmtId="4" fontId="1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0" fontId="6" fillId="0" borderId="9" xfId="0" applyFont="1" applyBorder="1" applyAlignment="1">
      <alignment horizontal="justify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219075</xdr:colOff>
      <xdr:row>0</xdr:row>
      <xdr:rowOff>0</xdr:rowOff>
    </xdr:from>
    <xdr:to>
      <xdr:col>18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C934639F-7A8B-434D-B67D-21478B5DC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9632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5</xdr:row>
      <xdr:rowOff>295275</xdr:rowOff>
    </xdr:from>
    <xdr:to>
      <xdr:col>12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CF45727-BC44-460A-9663-B862EA6B3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81575" y="1419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5</xdr:row>
      <xdr:rowOff>419100</xdr:rowOff>
    </xdr:from>
    <xdr:to>
      <xdr:col>17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7753DB7-ACAF-4941-827C-B13F4000D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1543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5</xdr:row>
      <xdr:rowOff>638175</xdr:rowOff>
    </xdr:from>
    <xdr:to>
      <xdr:col>18</xdr:col>
      <xdr:colOff>704850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66B52445-4B2E-4B8C-AA0A-35DA7BE7E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1762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367AFB88-71D1-4D6A-8204-7AD11812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41F956DD-1B23-4B8D-AF1C-77DBD364E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295275</xdr:rowOff>
    </xdr:from>
    <xdr:to>
      <xdr:col>12</xdr:col>
      <xdr:colOff>571500</xdr:colOff>
      <xdr:row>5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84F24A65-B8EF-44FD-8A27-A838EF999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162425" y="5362575"/>
          <a:ext cx="5238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38100</xdr:colOff>
      <xdr:row>5</xdr:row>
      <xdr:rowOff>638175</xdr:rowOff>
    </xdr:from>
    <xdr:to>
      <xdr:col>17</xdr:col>
      <xdr:colOff>876300</xdr:colOff>
      <xdr:row>5</xdr:row>
      <xdr:rowOff>1000125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B21FE568-1BC6-4076-B544-11D98DA31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7621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5</xdr:row>
      <xdr:rowOff>876300</xdr:rowOff>
    </xdr:from>
    <xdr:to>
      <xdr:col>18</xdr:col>
      <xdr:colOff>676275</xdr:colOff>
      <xdr:row>5</xdr:row>
      <xdr:rowOff>1138767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35F8081F-2258-42BC-8657-96E2691F8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20002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314325</xdr:colOff>
      <xdr:row>6</xdr:row>
      <xdr:rowOff>47625</xdr:rowOff>
    </xdr:from>
    <xdr:to>
      <xdr:col>16</xdr:col>
      <xdr:colOff>581025</xdr:colOff>
      <xdr:row>6</xdr:row>
      <xdr:rowOff>247650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496B17DF-5B20-4178-BE5D-C0291659F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77075" y="23526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4</xdr:row>
      <xdr:rowOff>28575</xdr:rowOff>
    </xdr:from>
    <xdr:to>
      <xdr:col>12</xdr:col>
      <xdr:colOff>9525</xdr:colOff>
      <xdr:row>4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10CBC9A7-AC25-478A-A9D1-155878D64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6572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22225</xdr:colOff>
      <xdr:row>5</xdr:row>
      <xdr:rowOff>1</xdr:rowOff>
    </xdr:from>
    <xdr:to>
      <xdr:col>20</xdr:col>
      <xdr:colOff>593725</xdr:colOff>
      <xdr:row>5</xdr:row>
      <xdr:rowOff>342901</xdr:rowOff>
    </xdr:to>
    <xdr:pic>
      <xdr:nvPicPr>
        <xdr:cNvPr id="13" name="Рисунок 12" descr="C:\Temp\KClipboardExport\7d4qbwfz.gif">
          <a:extLst>
            <a:ext uri="{FF2B5EF4-FFF2-40B4-BE49-F238E27FC236}">
              <a16:creationId xmlns:a16="http://schemas.microsoft.com/office/drawing/2014/main" id="{57943CF9-1F91-4456-ABDD-7B56573C004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060642" y="4836584"/>
          <a:ext cx="5715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38100</xdr:colOff>
      <xdr:row>2</xdr:row>
      <xdr:rowOff>539750</xdr:rowOff>
    </xdr:from>
    <xdr:to>
      <xdr:col>8</xdr:col>
      <xdr:colOff>474133</xdr:colOff>
      <xdr:row>2</xdr:row>
      <xdr:rowOff>751417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A2D1593C-AA39-417C-AB9A-C13FD7D065D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783417"/>
          <a:ext cx="679450" cy="2116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152400</xdr:colOff>
      <xdr:row>2</xdr:row>
      <xdr:rowOff>1019175</xdr:rowOff>
    </xdr:from>
    <xdr:to>
      <xdr:col>17</xdr:col>
      <xdr:colOff>828674</xdr:colOff>
      <xdr:row>2</xdr:row>
      <xdr:rowOff>1528176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23846FE7-9590-4F77-92B7-193E87ABB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505450" y="4343400"/>
          <a:ext cx="2105024" cy="509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E528-46EE-4E3D-A8D6-826BAB447B99}">
  <sheetPr>
    <tabColor rgb="FFFFFF00"/>
    <pageSetUpPr fitToPage="1"/>
  </sheetPr>
  <dimension ref="A1:Y16"/>
  <sheetViews>
    <sheetView tabSelected="1" topLeftCell="H9" zoomScale="90" zoomScaleNormal="90" workbookViewId="0">
      <selection activeCell="W10" sqref="W1:Y1048576"/>
    </sheetView>
  </sheetViews>
  <sheetFormatPr defaultColWidth="9.140625" defaultRowHeight="15" x14ac:dyDescent="0.25"/>
  <cols>
    <col min="1" max="1" width="10" style="1" hidden="1" customWidth="1"/>
    <col min="2" max="2" width="13.140625" style="1" hidden="1" customWidth="1"/>
    <col min="3" max="3" width="0" style="1" hidden="1" customWidth="1"/>
    <col min="4" max="4" width="11.85546875" style="1" hidden="1" customWidth="1"/>
    <col min="5" max="5" width="0" style="1" hidden="1" customWidth="1"/>
    <col min="6" max="6" width="12.5703125" style="1" hidden="1" customWidth="1"/>
    <col min="7" max="7" width="9.7109375" style="1" hidden="1" customWidth="1"/>
    <col min="8" max="8" width="3.5703125" style="17" customWidth="1"/>
    <col min="9" max="9" width="44.28515625" style="1" customWidth="1"/>
    <col min="10" max="10" width="10.5703125" style="1" customWidth="1"/>
    <col min="11" max="11" width="10.28515625" style="1" customWidth="1"/>
    <col min="12" max="12" width="10" style="1" customWidth="1"/>
    <col min="13" max="13" width="10.85546875" style="1" customWidth="1"/>
    <col min="14" max="15" width="9.28515625" style="1" customWidth="1"/>
    <col min="16" max="16" width="9.85546875" style="1" customWidth="1"/>
    <col min="17" max="17" width="11.5703125" style="1" customWidth="1"/>
    <col min="18" max="18" width="14.140625" style="1" customWidth="1"/>
    <col min="19" max="20" width="10.85546875" style="1" customWidth="1"/>
    <col min="21" max="21" width="14.7109375" style="1" customWidth="1"/>
    <col min="22" max="22" width="1.42578125" style="2" customWidth="1"/>
    <col min="23" max="23" width="12" style="1" hidden="1" customWidth="1"/>
    <col min="24" max="24" width="14.42578125" style="1" hidden="1" customWidth="1"/>
    <col min="25" max="25" width="14.140625" style="1" hidden="1" customWidth="1"/>
    <col min="26" max="16384" width="9.140625" style="1"/>
  </cols>
  <sheetData>
    <row r="1" spans="1:25" ht="30.75" customHeight="1" x14ac:dyDescent="0.25">
      <c r="H1" s="35" t="s">
        <v>35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5" ht="144.75" customHeight="1" x14ac:dyDescent="0.25">
      <c r="H2" s="46" t="s">
        <v>34</v>
      </c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</row>
    <row r="3" spans="1:25" ht="161.25" customHeight="1" x14ac:dyDescent="0.25">
      <c r="H3" s="46" t="s">
        <v>15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5" ht="4.5" customHeight="1" x14ac:dyDescent="0.25">
      <c r="H4" s="46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</row>
    <row r="5" spans="1:25" s="4" customFormat="1" ht="38.25" customHeight="1" x14ac:dyDescent="0.25">
      <c r="A5" s="36" t="s">
        <v>0</v>
      </c>
      <c r="B5" s="37"/>
      <c r="C5" s="36" t="s">
        <v>1</v>
      </c>
      <c r="D5" s="37"/>
      <c r="E5" s="36" t="s">
        <v>2</v>
      </c>
      <c r="F5" s="37"/>
      <c r="G5" s="38" t="s">
        <v>3</v>
      </c>
      <c r="H5" s="41" t="s">
        <v>4</v>
      </c>
      <c r="I5" s="38" t="s">
        <v>27</v>
      </c>
      <c r="J5" s="36" t="s">
        <v>17</v>
      </c>
      <c r="K5" s="44"/>
      <c r="L5" s="44"/>
      <c r="M5" s="45"/>
      <c r="N5" s="38" t="s">
        <v>18</v>
      </c>
      <c r="O5" s="38" t="s">
        <v>23</v>
      </c>
      <c r="P5" s="38" t="s">
        <v>36</v>
      </c>
      <c r="Q5" s="58" t="s">
        <v>5</v>
      </c>
      <c r="R5" s="59"/>
      <c r="S5" s="60"/>
      <c r="T5" s="61" t="s">
        <v>20</v>
      </c>
      <c r="U5" s="48" t="s">
        <v>6</v>
      </c>
      <c r="V5" s="3"/>
    </row>
    <row r="6" spans="1:25" s="4" customFormat="1" ht="93" customHeight="1" x14ac:dyDescent="0.25">
      <c r="A6" s="63" t="s">
        <v>7</v>
      </c>
      <c r="B6" s="64" t="s">
        <v>8</v>
      </c>
      <c r="C6" s="63" t="s">
        <v>7</v>
      </c>
      <c r="D6" s="64" t="s">
        <v>8</v>
      </c>
      <c r="E6" s="63" t="s">
        <v>7</v>
      </c>
      <c r="F6" s="64" t="s">
        <v>8</v>
      </c>
      <c r="G6" s="39"/>
      <c r="H6" s="42"/>
      <c r="I6" s="43"/>
      <c r="J6" s="23" t="s">
        <v>9</v>
      </c>
      <c r="K6" s="23" t="s">
        <v>10</v>
      </c>
      <c r="L6" s="23" t="s">
        <v>11</v>
      </c>
      <c r="M6" s="45"/>
      <c r="N6" s="40"/>
      <c r="O6" s="50"/>
      <c r="P6" s="40"/>
      <c r="Q6" s="18" t="s">
        <v>19</v>
      </c>
      <c r="R6" s="24" t="s">
        <v>12</v>
      </c>
      <c r="S6" s="25" t="s">
        <v>37</v>
      </c>
      <c r="T6" s="62"/>
      <c r="U6" s="49"/>
      <c r="V6" s="3"/>
    </row>
    <row r="7" spans="1:25" s="6" customFormat="1" ht="30" x14ac:dyDescent="0.25">
      <c r="A7" s="63"/>
      <c r="B7" s="64"/>
      <c r="C7" s="63"/>
      <c r="D7" s="64"/>
      <c r="E7" s="63"/>
      <c r="F7" s="64"/>
      <c r="G7" s="40"/>
      <c r="H7" s="26">
        <v>1</v>
      </c>
      <c r="I7" s="27">
        <v>2</v>
      </c>
      <c r="J7" s="27">
        <v>3</v>
      </c>
      <c r="K7" s="27">
        <v>4</v>
      </c>
      <c r="L7" s="27">
        <v>5</v>
      </c>
      <c r="M7" s="26" t="s">
        <v>16</v>
      </c>
      <c r="N7" s="28">
        <v>7</v>
      </c>
      <c r="O7" s="28">
        <v>8</v>
      </c>
      <c r="P7" s="28" t="s">
        <v>21</v>
      </c>
      <c r="Q7" s="28" t="s">
        <v>22</v>
      </c>
      <c r="R7" s="28">
        <v>11</v>
      </c>
      <c r="S7" s="28">
        <v>12</v>
      </c>
      <c r="T7" s="28">
        <v>13</v>
      </c>
      <c r="U7" s="26" t="s">
        <v>25</v>
      </c>
      <c r="V7" s="5"/>
    </row>
    <row r="8" spans="1:25" s="2" customFormat="1" ht="68.25" customHeight="1" x14ac:dyDescent="0.25">
      <c r="A8" s="7"/>
      <c r="B8" s="7"/>
      <c r="C8" s="7"/>
      <c r="D8" s="7"/>
      <c r="E8" s="7"/>
      <c r="F8" s="7"/>
      <c r="G8" s="8"/>
      <c r="H8" s="29">
        <f xml:space="preserve"> (ROW(8:8))-7</f>
        <v>1</v>
      </c>
      <c r="I8" s="19" t="s">
        <v>28</v>
      </c>
      <c r="J8" s="9">
        <v>28350</v>
      </c>
      <c r="K8" s="9">
        <v>20130</v>
      </c>
      <c r="L8" s="9">
        <v>24400</v>
      </c>
      <c r="M8" s="9">
        <f>J8+K8+L8</f>
        <v>72880</v>
      </c>
      <c r="N8" s="18">
        <v>1</v>
      </c>
      <c r="O8" s="9" t="s">
        <v>26</v>
      </c>
      <c r="P8" s="11">
        <f>COUNT(J8:L8)</f>
        <v>3</v>
      </c>
      <c r="Q8" s="9">
        <f>IF(ISERR(AVERAGE(J8:L8)),"",AVERAGE(J8:L8))</f>
        <v>24293.333333333332</v>
      </c>
      <c r="R8" s="9">
        <f>IF(ISERR(STDEV(J8:L8)),"",STDEV(J8:L8))</f>
        <v>4111.0379873376714</v>
      </c>
      <c r="S8" s="12">
        <f>IF(ISERR(R8/Q8),"",R8/Q8)</f>
        <v>0.16922494459403148</v>
      </c>
      <c r="T8" s="9">
        <f>ROUND(Q8,2)</f>
        <v>24293.33</v>
      </c>
      <c r="U8" s="10">
        <f>ROUND(T8*N8,2)</f>
        <v>24293.33</v>
      </c>
      <c r="V8" s="13"/>
      <c r="W8" s="21">
        <f>ROUND(J8*N8,2)</f>
        <v>28350</v>
      </c>
      <c r="X8" s="21">
        <f>K8*N8</f>
        <v>20130</v>
      </c>
      <c r="Y8" s="21">
        <f t="shared" ref="Y8:Y12" si="0">ROUND(L8*N8,2)</f>
        <v>24400</v>
      </c>
    </row>
    <row r="9" spans="1:25" s="2" customFormat="1" ht="105.75" customHeight="1" x14ac:dyDescent="0.25">
      <c r="A9" s="7"/>
      <c r="B9" s="7"/>
      <c r="C9" s="7"/>
      <c r="D9" s="7"/>
      <c r="E9" s="7"/>
      <c r="F9" s="7"/>
      <c r="G9" s="8"/>
      <c r="H9" s="29">
        <f xml:space="preserve"> (ROW(9:9))-7</f>
        <v>2</v>
      </c>
      <c r="I9" s="19" t="s">
        <v>32</v>
      </c>
      <c r="J9" s="9">
        <v>66150</v>
      </c>
      <c r="K9" s="9">
        <v>63806</v>
      </c>
      <c r="L9" s="9">
        <v>73200</v>
      </c>
      <c r="M9" s="9">
        <f>J9+K9+L9</f>
        <v>203156</v>
      </c>
      <c r="N9" s="18">
        <v>1</v>
      </c>
      <c r="O9" s="9" t="s">
        <v>26</v>
      </c>
      <c r="P9" s="11">
        <f>COUNT(J9:L9)</f>
        <v>3</v>
      </c>
      <c r="Q9" s="9">
        <f>IF(ISERR(AVERAGE(J9:L9)),"",AVERAGE(J9:L9))</f>
        <v>67718.666666666672</v>
      </c>
      <c r="R9" s="9">
        <f>IF(ISERR(STDEV(J9:L9)),"",STDEV(J9:L9))</f>
        <v>4889.5138135946945</v>
      </c>
      <c r="S9" s="12">
        <f>IF(ISERR(R9/Q9),"",R9/Q9)</f>
        <v>7.2203338522042582E-2</v>
      </c>
      <c r="T9" s="9">
        <f>ROUND(Q9,2)</f>
        <v>67718.67</v>
      </c>
      <c r="U9" s="10">
        <f>ROUND(T9*N9,2)</f>
        <v>67718.67</v>
      </c>
      <c r="V9" s="13"/>
      <c r="W9" s="21">
        <f t="shared" ref="W9:W12" si="1">ROUND(J9*N9,2)</f>
        <v>66150</v>
      </c>
      <c r="X9" s="21">
        <f t="shared" ref="X9:X12" si="2">K9*N9</f>
        <v>63806</v>
      </c>
      <c r="Y9" s="21">
        <f t="shared" si="0"/>
        <v>73200</v>
      </c>
    </row>
    <row r="10" spans="1:25" s="2" customFormat="1" ht="94.5" customHeight="1" x14ac:dyDescent="0.25">
      <c r="A10" s="7"/>
      <c r="B10" s="7"/>
      <c r="C10" s="7"/>
      <c r="D10" s="7"/>
      <c r="E10" s="7"/>
      <c r="F10" s="7"/>
      <c r="G10" s="8"/>
      <c r="H10" s="29">
        <f xml:space="preserve"> (ROW(10:10))-7</f>
        <v>3</v>
      </c>
      <c r="I10" s="19" t="s">
        <v>31</v>
      </c>
      <c r="J10" s="9">
        <v>82950</v>
      </c>
      <c r="K10" s="9">
        <v>83448</v>
      </c>
      <c r="L10" s="9">
        <v>85400</v>
      </c>
      <c r="M10" s="9">
        <f>J10+K10+L10</f>
        <v>251798</v>
      </c>
      <c r="N10" s="18">
        <v>1</v>
      </c>
      <c r="O10" s="9" t="s">
        <v>26</v>
      </c>
      <c r="P10" s="11">
        <f>COUNT(J10:L10)</f>
        <v>3</v>
      </c>
      <c r="Q10" s="9">
        <f>IF(ISERR(AVERAGE(J10:L10)),"",AVERAGE(J10:L10))</f>
        <v>83932.666666666672</v>
      </c>
      <c r="R10" s="9">
        <f>IF(ISERR(STDEV(J10:L10)),"",STDEV(J10:L10))</f>
        <v>1294.913639334042</v>
      </c>
      <c r="S10" s="12">
        <f>IF(ISERR(R10/Q10),"",R10/Q10)</f>
        <v>1.542800545676346E-2</v>
      </c>
      <c r="T10" s="9">
        <f>ROUND(Q10,2)</f>
        <v>83932.67</v>
      </c>
      <c r="U10" s="10">
        <f>ROUND(T10*N10,2)</f>
        <v>83932.67</v>
      </c>
      <c r="V10" s="13"/>
      <c r="W10" s="21">
        <f t="shared" si="1"/>
        <v>82950</v>
      </c>
      <c r="X10" s="21">
        <f t="shared" si="2"/>
        <v>83448</v>
      </c>
      <c r="Y10" s="21">
        <f t="shared" si="0"/>
        <v>85400</v>
      </c>
    </row>
    <row r="11" spans="1:25" s="2" customFormat="1" ht="87.75" customHeight="1" x14ac:dyDescent="0.25">
      <c r="A11" s="7"/>
      <c r="B11" s="7"/>
      <c r="C11" s="7"/>
      <c r="D11" s="7"/>
      <c r="E11" s="7"/>
      <c r="F11" s="7"/>
      <c r="G11" s="8"/>
      <c r="H11" s="29">
        <f xml:space="preserve"> (ROW(11:11))-7</f>
        <v>4</v>
      </c>
      <c r="I11" s="19" t="s">
        <v>29</v>
      </c>
      <c r="J11" s="9">
        <v>46200</v>
      </c>
      <c r="K11" s="9">
        <v>46360</v>
      </c>
      <c r="L11" s="9">
        <v>48800</v>
      </c>
      <c r="M11" s="9">
        <f>J11+K11+L11</f>
        <v>141360</v>
      </c>
      <c r="N11" s="18">
        <v>1</v>
      </c>
      <c r="O11" s="9" t="s">
        <v>26</v>
      </c>
      <c r="P11" s="11">
        <f>COUNT(J11:L11)</f>
        <v>3</v>
      </c>
      <c r="Q11" s="9">
        <f>IF(ISERR(AVERAGE(J11:L11)),"",AVERAGE(J11:L11))</f>
        <v>47120</v>
      </c>
      <c r="R11" s="9">
        <f>IF(ISERR(STDEV(J11:L11)),"",STDEV(J11:L11))</f>
        <v>1457.1204480069587</v>
      </c>
      <c r="S11" s="12">
        <f>IF(ISERR(R11/Q11),"",R11/Q11)</f>
        <v>3.0923608828670599E-2</v>
      </c>
      <c r="T11" s="9">
        <f>ROUND(Q11,2)</f>
        <v>47120</v>
      </c>
      <c r="U11" s="10">
        <f>ROUND(T11*N11,2)</f>
        <v>47120</v>
      </c>
      <c r="V11" s="13"/>
      <c r="W11" s="21">
        <f t="shared" si="1"/>
        <v>46200</v>
      </c>
      <c r="X11" s="21">
        <f t="shared" si="2"/>
        <v>46360</v>
      </c>
      <c r="Y11" s="21">
        <f t="shared" si="0"/>
        <v>48800</v>
      </c>
    </row>
    <row r="12" spans="1:25" s="2" customFormat="1" ht="93.75" customHeight="1" x14ac:dyDescent="0.25">
      <c r="A12" s="7"/>
      <c r="B12" s="7"/>
      <c r="C12" s="7"/>
      <c r="D12" s="7"/>
      <c r="E12" s="7"/>
      <c r="F12" s="7"/>
      <c r="G12" s="8"/>
      <c r="H12" s="29">
        <f xml:space="preserve"> (ROW(12:12))-7</f>
        <v>5</v>
      </c>
      <c r="I12" s="19" t="s">
        <v>30</v>
      </c>
      <c r="J12" s="9">
        <v>39900</v>
      </c>
      <c r="K12" s="9">
        <v>29280</v>
      </c>
      <c r="L12" s="9">
        <v>24400</v>
      </c>
      <c r="M12" s="9">
        <f>J12+K12+L12</f>
        <v>93580</v>
      </c>
      <c r="N12" s="18">
        <v>1</v>
      </c>
      <c r="O12" s="9" t="s">
        <v>26</v>
      </c>
      <c r="P12" s="11">
        <f>COUNT(J12:L12)</f>
        <v>3</v>
      </c>
      <c r="Q12" s="9">
        <f>IF(ISERR(AVERAGE(J12:L12)),"",AVERAGE(J12:L12))</f>
        <v>31193.333333333332</v>
      </c>
      <c r="R12" s="9">
        <f>IF(ISERR(STDEV(J12:L12)),"",STDEV(J12:L12))</f>
        <v>7925.158252888913</v>
      </c>
      <c r="S12" s="12">
        <f>IF(ISERR(R12/Q12),"",R12/Q12)</f>
        <v>0.25406577002208525</v>
      </c>
      <c r="T12" s="9">
        <f>ROUND(Q12,2)</f>
        <v>31193.33</v>
      </c>
      <c r="U12" s="10">
        <f>ROUND(T12*N12,2)</f>
        <v>31193.33</v>
      </c>
      <c r="V12" s="13"/>
      <c r="W12" s="21">
        <f t="shared" si="1"/>
        <v>39900</v>
      </c>
      <c r="X12" s="21">
        <f t="shared" si="2"/>
        <v>29280</v>
      </c>
      <c r="Y12" s="21">
        <f t="shared" si="0"/>
        <v>24400</v>
      </c>
    </row>
    <row r="13" spans="1:25" s="16" customFormat="1" ht="13.9" customHeight="1" x14ac:dyDescent="0.25">
      <c r="A13" s="14"/>
      <c r="B13" s="14"/>
      <c r="C13" s="14"/>
      <c r="D13" s="14"/>
      <c r="E13" s="14"/>
      <c r="F13" s="14"/>
      <c r="G13" s="14"/>
      <c r="H13" s="30"/>
      <c r="I13" s="31"/>
      <c r="J13" s="32"/>
      <c r="K13" s="32"/>
      <c r="L13" s="32"/>
      <c r="M13" s="15"/>
      <c r="N13" s="31"/>
      <c r="O13" s="31"/>
      <c r="P13" s="31"/>
      <c r="Q13" s="15"/>
      <c r="R13" s="15"/>
      <c r="S13" s="33"/>
      <c r="T13" s="33"/>
      <c r="U13" s="15"/>
      <c r="W13" s="22">
        <f>SUM(W8:W12)</f>
        <v>263550</v>
      </c>
      <c r="X13" s="22">
        <f>SUM(X8:X12)</f>
        <v>243024</v>
      </c>
      <c r="Y13" s="22">
        <f>SUM(Y8:Y12)</f>
        <v>256200</v>
      </c>
    </row>
    <row r="14" spans="1:25" s="2" customFormat="1" ht="11.25" customHeight="1" x14ac:dyDescent="0.2">
      <c r="A14" s="54" t="s">
        <v>13</v>
      </c>
      <c r="B14" s="54"/>
      <c r="C14" s="54"/>
      <c r="D14" s="54"/>
      <c r="E14" s="54"/>
      <c r="F14" s="54"/>
      <c r="G14" s="54"/>
      <c r="H14" s="55" t="s">
        <v>14</v>
      </c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7"/>
      <c r="U14" s="34">
        <f>SUM(U8:U13)</f>
        <v>254258</v>
      </c>
    </row>
    <row r="15" spans="1:25" ht="53.25" customHeight="1" x14ac:dyDescent="0.25">
      <c r="H15" s="51" t="s">
        <v>24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</row>
    <row r="16" spans="1:25" x14ac:dyDescent="0.25">
      <c r="H16" s="53" t="s">
        <v>33</v>
      </c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</row>
  </sheetData>
  <mergeCells count="28">
    <mergeCell ref="H15:U15"/>
    <mergeCell ref="H16:U16"/>
    <mergeCell ref="A14:G14"/>
    <mergeCell ref="H14:T14"/>
    <mergeCell ref="P5:P6"/>
    <mergeCell ref="Q5:S5"/>
    <mergeCell ref="T5:T6"/>
    <mergeCell ref="A6:A7"/>
    <mergeCell ref="B6:B7"/>
    <mergeCell ref="C6:C7"/>
    <mergeCell ref="D6:D7"/>
    <mergeCell ref="E6:E7"/>
    <mergeCell ref="F6:F7"/>
    <mergeCell ref="H1:U1"/>
    <mergeCell ref="A5:B5"/>
    <mergeCell ref="C5:D5"/>
    <mergeCell ref="E5:F5"/>
    <mergeCell ref="G5:G7"/>
    <mergeCell ref="H5:H6"/>
    <mergeCell ref="I5:I6"/>
    <mergeCell ref="J5:L5"/>
    <mergeCell ref="M5:M6"/>
    <mergeCell ref="N5:N6"/>
    <mergeCell ref="H2:U2"/>
    <mergeCell ref="H3:U3"/>
    <mergeCell ref="U5:U6"/>
    <mergeCell ref="H4:U4"/>
    <mergeCell ref="O5:O6"/>
  </mergeCells>
  <conditionalFormatting sqref="S8:S13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8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7761-27E8-4A4C-B24D-61A830429A34}">
  <dimension ref="A1:D10"/>
  <sheetViews>
    <sheetView workbookViewId="0">
      <selection activeCell="D6" sqref="D6"/>
    </sheetView>
  </sheetViews>
  <sheetFormatPr defaultRowHeight="15" x14ac:dyDescent="0.25"/>
  <cols>
    <col min="1" max="2" width="12.140625" customWidth="1"/>
    <col min="3" max="4" width="10" bestFit="1" customWidth="1"/>
  </cols>
  <sheetData>
    <row r="1" spans="1:4" x14ac:dyDescent="0.25">
      <c r="A1" s="20">
        <v>1199880</v>
      </c>
      <c r="B1" s="20">
        <v>1199880</v>
      </c>
      <c r="D1" s="20">
        <v>400000</v>
      </c>
    </row>
    <row r="2" spans="1:4" x14ac:dyDescent="0.25">
      <c r="A2" s="20">
        <v>751514.4</v>
      </c>
      <c r="B2" s="20">
        <v>751514.4</v>
      </c>
      <c r="D2" s="20">
        <v>400000</v>
      </c>
    </row>
    <row r="3" spans="1:4" x14ac:dyDescent="0.25">
      <c r="A3" s="20">
        <v>384000</v>
      </c>
      <c r="B3" s="20">
        <v>384000</v>
      </c>
      <c r="D3" s="20">
        <v>10000</v>
      </c>
    </row>
    <row r="4" spans="1:4" x14ac:dyDescent="0.25">
      <c r="A4" s="20">
        <v>450000</v>
      </c>
      <c r="B4" s="20">
        <v>450000</v>
      </c>
      <c r="D4" s="20">
        <v>34605.599999999999</v>
      </c>
    </row>
    <row r="5" spans="1:4" x14ac:dyDescent="0.25">
      <c r="A5" s="20">
        <f>SUM(A1:A4)</f>
        <v>2785394.4</v>
      </c>
      <c r="B5" s="20">
        <v>400000</v>
      </c>
      <c r="D5" s="20">
        <v>130000</v>
      </c>
    </row>
    <row r="6" spans="1:4" x14ac:dyDescent="0.25">
      <c r="B6" s="20">
        <v>400000</v>
      </c>
      <c r="D6" s="20">
        <f>SUM(D1:D5)</f>
        <v>974605.6</v>
      </c>
    </row>
    <row r="7" spans="1:4" x14ac:dyDescent="0.25">
      <c r="B7" s="20">
        <v>40000</v>
      </c>
    </row>
    <row r="8" spans="1:4" x14ac:dyDescent="0.25">
      <c r="B8" s="20">
        <v>34605.599999999999</v>
      </c>
    </row>
    <row r="9" spans="1:4" x14ac:dyDescent="0.25">
      <c r="B9" s="20">
        <v>100000</v>
      </c>
    </row>
    <row r="10" spans="1:4" x14ac:dyDescent="0.25">
      <c r="B10" s="20">
        <f>SUM(B1:B9)</f>
        <v>3760000</v>
      </c>
      <c r="C10" s="20">
        <f>SUM(B5:B9)</f>
        <v>974605.6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анализ рынка работы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Демидов Артём Николаевич</dc:creator>
  <cp:lastModifiedBy>Демидов Артём Николаевич</cp:lastModifiedBy>
  <cp:lastPrinted>2026-06-08T14:35:12Z</cp:lastPrinted>
  <dcterms:created xsi:type="dcterms:W3CDTF">2025-05-28T07:17:05Z</dcterms:created>
  <dcterms:modified xsi:type="dcterms:W3CDTF">2026-06-09T11:17:34Z</dcterms:modified>
</cp:coreProperties>
</file>