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30"/>
  </bookViews>
  <sheets>
    <sheet name="Расчет цены" sheetId="2" r:id="rId1"/>
  </sheets>
  <definedNames>
    <definedName name="_xlnm.Print_Area" localSheetId="0">'Расчет цены'!$A$1:$P$16</definedName>
  </definedNames>
  <calcPr calcId="162913"/>
</workbook>
</file>

<file path=xl/calcChain.xml><?xml version="1.0" encoding="utf-8"?>
<calcChain xmlns="http://schemas.openxmlformats.org/spreadsheetml/2006/main">
  <c r="H9" i="2" l="1"/>
  <c r="G9" i="2"/>
  <c r="F9" i="2"/>
  <c r="M8" i="2" l="1"/>
  <c r="N8" i="2" s="1"/>
  <c r="O8" i="2" s="1"/>
  <c r="P8" i="2" s="1"/>
  <c r="I8" i="2"/>
  <c r="J8" i="2" s="1"/>
  <c r="K8" i="2" s="1"/>
  <c r="L8" i="2" s="1"/>
  <c r="M7" i="2" l="1"/>
  <c r="N7" i="2" s="1"/>
  <c r="O7" i="2" s="1"/>
  <c r="P7" i="2" s="1"/>
  <c r="H10" i="2" s="1"/>
  <c r="I7" i="2"/>
  <c r="J7" i="2" s="1"/>
  <c r="K7" i="2" s="1"/>
  <c r="L7" i="2" s="1"/>
</calcChain>
</file>

<file path=xl/sharedStrings.xml><?xml version="1.0" encoding="utf-8"?>
<sst xmlns="http://schemas.openxmlformats.org/spreadsheetml/2006/main" count="43" uniqueCount="41">
  <si>
    <t>№</t>
  </si>
  <si>
    <t>Ед. изм</t>
  </si>
  <si>
    <t>Наименование предмета контракта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</si>
  <si>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</si>
  <si>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</si>
  <si>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</si>
  <si>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Цена за единицу изм. (руб.)</t>
  </si>
  <si>
    <t>Цена за единицу изм. с округлением (вниз) до сотых долей после запятой (руб.)</t>
  </si>
  <si>
    <t>Совокупность значений выявленных цен</t>
  </si>
  <si>
    <t>Коммерческие предложения (руб./ед.изм.)</t>
  </si>
  <si>
    <t>Однородность совокупности значений выявленных цен, используемых в расчете НМЦК</t>
  </si>
  <si>
    <t>НМЦК,  определяемая методом сопоставимых рыночных цен (анализа рынка)*</t>
  </si>
  <si>
    <t>Расчет начальной (максимальной) цены контракта</t>
  </si>
  <si>
    <t>НМЦК, контракта с учетом округления цены за единицу (руб.)</t>
  </si>
  <si>
    <t>В результате проведенного расчета НМЦК составила:</t>
  </si>
  <si>
    <r>
      <t xml:space="preserve">коэффициент вариации цен V (%)           </t>
    </r>
    <r>
      <rPr>
        <i/>
        <sz val="12"/>
        <color indexed="8"/>
        <rFont val="Times New Roman"/>
        <family val="1"/>
        <charset val="204"/>
      </rPr>
      <t xml:space="preserve">         </t>
    </r>
  </si>
  <si>
    <r>
      <rPr>
        <b/>
        <sz val="12"/>
        <color indexed="8"/>
        <rFont val="Times New Roman"/>
        <family val="1"/>
        <charset val="204"/>
      </rPr>
      <t>Расчет НМЦК по формуле</t>
    </r>
    <r>
      <rPr>
        <sz val="12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</si>
  <si>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Расчет составлен: </t>
  </si>
  <si>
    <t>8 (812)246-12-39</t>
  </si>
  <si>
    <t>должность</t>
  </si>
  <si>
    <t>подпись</t>
  </si>
  <si>
    <t>расшифровка</t>
  </si>
  <si>
    <t>контактный телефон</t>
  </si>
  <si>
    <t>ОКПД2/КТРУ</t>
  </si>
  <si>
    <t>главный бухгалтер</t>
  </si>
  <si>
    <t>Иванова О.А.</t>
  </si>
  <si>
    <t xml:space="preserve">«Оказание услуг по продлению права использования баз данных: Электронная Система "Госфинансы" и Кадровая Справочная Система "Система Кадры"» </t>
  </si>
  <si>
    <t xml:space="preserve">Ответы на запросы получены от 5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</si>
  <si>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Заказчиком были направлены запросы о предоставлении ценовой информации  7 (семи)  поставщикам (подрядчикам,исполнителям)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</si>
  <si>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Таким образом, в соответствии  с расчетом НМЦК  и, руководствуясь требованиями статьи 34 Бюджетного кодекса Российской Федерации необходимо  обеспечивать результативность и эффективность расходования средств считаем целесообразным  принять НМЦК  на сумму </t>
  </si>
  <si>
    <t xml:space="preserve">(наименьшая цена товара осуществлена по результатам проведенного мониторинга цен на рынке с учетом реализации товаров и услуг в розничной сети), что меньше рассчитанной  вышеуказанной НМЦК на основании Приказа от 02 октября 2013г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. </t>
  </si>
  <si>
    <t>ШТ</t>
  </si>
  <si>
    <t>Простая неисключительная лицензия (Электронная Система "Госфинансы")</t>
  </si>
  <si>
    <t>Простая неисключительная лицензия  (Кадровая Справочная Система "Система Кадры")</t>
  </si>
  <si>
    <t>58.29.21 .000</t>
  </si>
  <si>
    <t>Итого:</t>
  </si>
  <si>
    <t>Источник инф. № 2
Вх.№ 01-03-506/26-0-0 от 15.05.2026</t>
  </si>
  <si>
    <t>Источник инф. № 3
Вх.№  01-03-504/26-0-0 от 15.05.2026</t>
  </si>
  <si>
    <t>Источник инф. № 1
Вх.№  01-03-505/26-0-0 от 15.05.2026</t>
  </si>
  <si>
    <t>227 773,32 (двести двадцать семь тысяч семьсот семьдесят три) рубля 32 копейки</t>
  </si>
  <si>
    <t>189 037,00 (сто восемьдесят девять тысяч тридцать семь)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</si>
</sst>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164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2" fontId="2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" fontId="2" fillId="0" borderId="9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0" fontId="1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vertical="top" wrapText="1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" fontId="0" fillId="0" borderId="3" xfId="0" applyNumberFormat="1" applyBorder="1" applyAlignment="1">
      <alignment wrapText="1"/>
    </xf>
    <xf numFmtId="4" fontId="2" fillId="2" borderId="11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/>
    <xf numFmtId="0" fontId="2" fillId="0" borderId="0" xfId="0" applyFont="1" applyFill="1" applyAlignment="1" applyProtection="1">
      <alignment horizontal="center" vertical="top" wrapText="1"/>
      <protection locked="0"/>
    </xf>
    <xf numFmtId="0" fontId="2" fillId="0" borderId="0" xfId="0" applyFont="1" applyFill="1" applyAlignment="1" applyProtection="1">
      <alignment vertical="top" wrapText="1"/>
      <protection locked="0"/>
    </xf>
    <xf numFmtId="4" fontId="2" fillId="0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top" wrapText="1"/>
      <protection locked="0"/>
    </xf>
    <xf numFmtId="4" fontId="1" fillId="0" borderId="0" xfId="0" applyNumberFormat="1" applyFont="1" applyAlignment="1" applyProtection="1">
      <alignment horizontal="center" wrapText="1"/>
      <protection locked="0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2" fontId="1" fillId="0" borderId="10" xfId="0" applyNumberFormat="1" applyFont="1" applyFill="1" applyBorder="1" applyAlignment="1">
      <alignment horizontal="center" vertical="top" wrapText="1"/>
    </xf>
    <xf numFmtId="2" fontId="1" fillId="0" borderId="2" xfId="0" applyNumberFormat="1" applyFont="1" applyFill="1" applyBorder="1" applyAlignment="1">
      <alignment horizontal="center" vertical="top" wrapText="1"/>
    </xf>
    <xf numFmtId="2" fontId="1" fillId="0" borderId="4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top" wrapText="1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49" fontId="8" fillId="0" borderId="0" xfId="0" applyNumberFormat="1" applyFont="1" applyFill="1" applyAlignment="1">
      <alignment wrapText="1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952500</xdr:rowOff>
    </xdr:from>
    <xdr:to>
      <xdr:col>11</xdr:col>
      <xdr:colOff>0</xdr:colOff>
      <xdr:row>5</xdr:row>
      <xdr:rowOff>1304925</xdr:rowOff>
    </xdr:to>
    <xdr:pic>
      <xdr:nvPicPr>
        <xdr:cNvPr id="23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792480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5</xdr:row>
      <xdr:rowOff>923925</xdr:rowOff>
    </xdr:from>
    <xdr:to>
      <xdr:col>9</xdr:col>
      <xdr:colOff>1019175</xdr:colOff>
      <xdr:row>5</xdr:row>
      <xdr:rowOff>1362075</xdr:rowOff>
    </xdr:to>
    <xdr:pic>
      <xdr:nvPicPr>
        <xdr:cNvPr id="23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78962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200025</xdr:colOff>
      <xdr:row>5</xdr:row>
      <xdr:rowOff>2336006</xdr:rowOff>
    </xdr:from>
    <xdr:to>
      <xdr:col>13</xdr:col>
      <xdr:colOff>7144</xdr:colOff>
      <xdr:row>5</xdr:row>
      <xdr:rowOff>2697956</xdr:rowOff>
    </xdr:to>
    <xdr:pic>
      <xdr:nvPicPr>
        <xdr:cNvPr id="232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9775" y="6669881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266700</xdr:colOff>
      <xdr:row>5</xdr:row>
      <xdr:rowOff>1400175</xdr:rowOff>
    </xdr:from>
    <xdr:to>
      <xdr:col>12</xdr:col>
      <xdr:colOff>419100</xdr:colOff>
      <xdr:row>5</xdr:row>
      <xdr:rowOff>1628775</xdr:rowOff>
    </xdr:to>
    <xdr:pic>
      <xdr:nvPicPr>
        <xdr:cNvPr id="232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83724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view="pageBreakPreview" zoomScaleNormal="100" zoomScaleSheetLayoutView="100" workbookViewId="0">
      <selection activeCell="A14" sqref="A14:P14"/>
    </sheetView>
  </sheetViews>
  <sheetFormatPr defaultRowHeight="15.75" x14ac:dyDescent="0.25"/>
  <cols>
    <col min="1" max="1" width="5.85546875" style="1" customWidth="1"/>
    <col min="2" max="2" width="21.7109375" style="1" customWidth="1"/>
    <col min="3" max="3" width="16.5703125" style="1" customWidth="1"/>
    <col min="4" max="4" width="7.7109375" style="1" customWidth="1"/>
    <col min="5" max="5" width="6.85546875" style="1" customWidth="1"/>
    <col min="6" max="6" width="13.28515625" style="1" customWidth="1"/>
    <col min="7" max="7" width="13.42578125" style="1" customWidth="1"/>
    <col min="8" max="8" width="13.5703125" style="1" customWidth="1"/>
    <col min="9" max="9" width="15.5703125" style="1" customWidth="1"/>
    <col min="10" max="10" width="15.42578125" style="1" customWidth="1"/>
    <col min="11" max="11" width="14.28515625" style="1" customWidth="1"/>
    <col min="12" max="12" width="13.85546875" style="1" customWidth="1"/>
    <col min="13" max="13" width="25.140625" style="1" customWidth="1"/>
    <col min="14" max="14" width="16.140625" style="1" customWidth="1"/>
    <col min="15" max="15" width="17.7109375" style="1" customWidth="1"/>
    <col min="16" max="16" width="17.85546875" style="1" customWidth="1"/>
    <col min="17" max="16384" width="9.140625" style="1"/>
  </cols>
  <sheetData>
    <row r="1" spans="1:16" ht="59.25" customHeight="1" x14ac:dyDescent="0.3">
      <c r="A1" s="34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59.25" customHeight="1" x14ac:dyDescent="0.25">
      <c r="A2" s="50" t="s">
        <v>28</v>
      </c>
      <c r="B2" s="36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2"/>
    </row>
    <row r="3" spans="1:16" ht="64.5" customHeight="1" x14ac:dyDescent="0.25">
      <c r="A3" s="50" t="s">
        <v>27</v>
      </c>
      <c r="B3" s="36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2"/>
    </row>
    <row r="4" spans="1:16" ht="30.75" customHeight="1" x14ac:dyDescent="0.25">
      <c r="A4" s="36" t="s">
        <v>12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</row>
    <row r="5" spans="1:16" ht="40.5" customHeight="1" x14ac:dyDescent="0.25">
      <c r="A5" s="41" t="s">
        <v>0</v>
      </c>
      <c r="B5" s="41" t="s">
        <v>2</v>
      </c>
      <c r="C5" s="24"/>
      <c r="D5" s="41" t="s">
        <v>1</v>
      </c>
      <c r="E5" s="41" t="s">
        <v>3</v>
      </c>
      <c r="F5" s="47" t="s">
        <v>9</v>
      </c>
      <c r="G5" s="48"/>
      <c r="H5" s="49"/>
      <c r="I5" s="44" t="s">
        <v>10</v>
      </c>
      <c r="J5" s="45"/>
      <c r="K5" s="45"/>
      <c r="L5" s="46"/>
      <c r="M5" s="40" t="s">
        <v>11</v>
      </c>
      <c r="N5" s="40"/>
      <c r="O5" s="40"/>
      <c r="P5" s="40"/>
    </row>
    <row r="6" spans="1:16" ht="217.5" customHeight="1" x14ac:dyDescent="0.25">
      <c r="A6" s="43"/>
      <c r="B6" s="42"/>
      <c r="C6" s="25" t="s">
        <v>23</v>
      </c>
      <c r="D6" s="42"/>
      <c r="E6" s="43"/>
      <c r="F6" s="26" t="s">
        <v>38</v>
      </c>
      <c r="G6" s="26" t="s">
        <v>36</v>
      </c>
      <c r="H6" s="26" t="s">
        <v>37</v>
      </c>
      <c r="I6" s="4" t="s">
        <v>5</v>
      </c>
      <c r="J6" s="4" t="s">
        <v>4</v>
      </c>
      <c r="K6" s="5" t="s">
        <v>15</v>
      </c>
      <c r="L6" s="6" t="s">
        <v>8</v>
      </c>
      <c r="M6" s="7" t="s">
        <v>16</v>
      </c>
      <c r="N6" s="4" t="s">
        <v>6</v>
      </c>
      <c r="O6" s="4" t="s">
        <v>7</v>
      </c>
      <c r="P6" s="4" t="s">
        <v>13</v>
      </c>
    </row>
    <row r="7" spans="1:16" s="16" customFormat="1" ht="73.5" customHeight="1" x14ac:dyDescent="0.25">
      <c r="A7" s="17">
        <v>1</v>
      </c>
      <c r="B7" s="27" t="s">
        <v>32</v>
      </c>
      <c r="C7" s="28" t="s">
        <v>34</v>
      </c>
      <c r="D7" s="10" t="s">
        <v>31</v>
      </c>
      <c r="E7" s="18">
        <v>1</v>
      </c>
      <c r="F7" s="11">
        <v>99576</v>
      </c>
      <c r="G7" s="12">
        <v>129450</v>
      </c>
      <c r="H7" s="11">
        <v>130445</v>
      </c>
      <c r="I7" s="13">
        <f t="shared" ref="I7" si="0">AVERAGE(F7:H7)</f>
        <v>119823.66666666667</v>
      </c>
      <c r="J7" s="14">
        <f t="shared" ref="J7" si="1">SQRT(((SUM((POWER(H7-I7,2)),(POWER(G7-I7,2)),(POWER(F7-I7,2)))/(COLUMNS(F7:H7)-1))))</f>
        <v>17542.049775705615</v>
      </c>
      <c r="K7" s="14">
        <f t="shared" ref="K7" si="2">J7/I7*100</f>
        <v>14.639887314169108</v>
      </c>
      <c r="L7" s="14" t="str">
        <f t="shared" ref="L7" si="3">IF(K7&lt;33,"однородные","не однородные")</f>
        <v>однородные</v>
      </c>
      <c r="M7" s="13">
        <f t="shared" ref="M7" si="4">((E7/3)*(SUM(F7:H7)))</f>
        <v>119823.66666666666</v>
      </c>
      <c r="N7" s="15">
        <f t="shared" ref="N7" si="5">M7/E7</f>
        <v>119823.66666666666</v>
      </c>
      <c r="O7" s="15">
        <f t="shared" ref="O7" si="6">ROUNDDOWN(N7,2)</f>
        <v>119823.66</v>
      </c>
      <c r="P7" s="15">
        <f t="shared" ref="P7" si="7">O7*E7</f>
        <v>119823.66</v>
      </c>
    </row>
    <row r="8" spans="1:16" s="16" customFormat="1" ht="74.25" customHeight="1" x14ac:dyDescent="0.25">
      <c r="A8" s="17">
        <v>2</v>
      </c>
      <c r="B8" s="27" t="s">
        <v>33</v>
      </c>
      <c r="C8" s="28" t="s">
        <v>34</v>
      </c>
      <c r="D8" s="10" t="s">
        <v>31</v>
      </c>
      <c r="E8" s="18">
        <v>1</v>
      </c>
      <c r="F8" s="11">
        <v>89461</v>
      </c>
      <c r="G8" s="12">
        <v>116300</v>
      </c>
      <c r="H8" s="11">
        <v>118088</v>
      </c>
      <c r="I8" s="13">
        <f t="shared" ref="I8" si="8">AVERAGE(F8:H8)</f>
        <v>107949.66666666667</v>
      </c>
      <c r="J8" s="14">
        <f t="shared" ref="J8" si="9">SQRT(((SUM((POWER(H8-I8,2)),(POWER(G8-I8,2)),(POWER(F8-I8,2)))/(COLUMNS(F8:H8)-1))))</f>
        <v>16036.593538945026</v>
      </c>
      <c r="K8" s="14">
        <f t="shared" ref="K8" si="10">J8/I8*100</f>
        <v>14.855621174323549</v>
      </c>
      <c r="L8" s="14" t="str">
        <f t="shared" ref="L8" si="11">IF(K8&lt;33,"однородные","не однородные")</f>
        <v>однородные</v>
      </c>
      <c r="M8" s="13">
        <f t="shared" ref="M8" si="12">((E8/3)*(SUM(F8:H8)))</f>
        <v>107949.66666666666</v>
      </c>
      <c r="N8" s="15">
        <f t="shared" ref="N8" si="13">M8/E8</f>
        <v>107949.66666666666</v>
      </c>
      <c r="O8" s="15">
        <f t="shared" ref="O8" si="14">ROUNDDOWN(N8,2)</f>
        <v>107949.66</v>
      </c>
      <c r="P8" s="15">
        <f t="shared" ref="P8" si="15">O8*E8</f>
        <v>107949.66</v>
      </c>
    </row>
    <row r="9" spans="1:16" s="16" customFormat="1" ht="19.5" customHeight="1" x14ac:dyDescent="0.25">
      <c r="A9" s="17"/>
      <c r="B9" s="27" t="s">
        <v>35</v>
      </c>
      <c r="C9" s="11"/>
      <c r="D9" s="33"/>
      <c r="E9" s="18"/>
      <c r="F9" s="11">
        <f>SUM(F7:F8)</f>
        <v>189037</v>
      </c>
      <c r="G9" s="11">
        <f>SUM(G7:G8)</f>
        <v>245750</v>
      </c>
      <c r="H9" s="11">
        <f>SUM(H7:H8)</f>
        <v>248533</v>
      </c>
      <c r="I9" s="13"/>
      <c r="J9" s="14"/>
      <c r="K9" s="14"/>
      <c r="L9" s="14"/>
      <c r="M9" s="13"/>
      <c r="N9" s="15"/>
      <c r="O9" s="15"/>
      <c r="P9" s="15"/>
    </row>
    <row r="10" spans="1:16" s="9" customFormat="1" ht="18.75" customHeight="1" x14ac:dyDescent="0.25">
      <c r="A10" s="3"/>
      <c r="B10" s="38" t="s">
        <v>14</v>
      </c>
      <c r="C10" s="38"/>
      <c r="D10" s="38"/>
      <c r="E10" s="38"/>
      <c r="F10" s="38"/>
      <c r="G10" s="2"/>
      <c r="H10" s="39">
        <f>P7+P8</f>
        <v>227773.32</v>
      </c>
      <c r="I10" s="39"/>
      <c r="J10" s="8"/>
      <c r="P10" s="29"/>
    </row>
    <row r="11" spans="1:16" s="30" customFormat="1" ht="39.75" customHeight="1" x14ac:dyDescent="0.3">
      <c r="A11" s="56" t="s">
        <v>39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</row>
    <row r="12" spans="1:16" s="30" customFormat="1" ht="37.5" customHeight="1" x14ac:dyDescent="0.2">
      <c r="A12" s="38" t="s">
        <v>29</v>
      </c>
      <c r="B12" s="38"/>
      <c r="C12" s="38"/>
      <c r="D12" s="38"/>
      <c r="E12" s="38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</row>
    <row r="13" spans="1:16" s="30" customFormat="1" ht="39.75" customHeight="1" x14ac:dyDescent="0.3">
      <c r="A13" s="56" t="s">
        <v>40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</row>
    <row r="14" spans="1:16" s="30" customFormat="1" ht="51" customHeight="1" x14ac:dyDescent="0.2">
      <c r="A14" s="38" t="s">
        <v>30</v>
      </c>
      <c r="B14" s="38"/>
      <c r="C14" s="38"/>
      <c r="D14" s="38"/>
      <c r="E14" s="38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</row>
    <row r="15" spans="1:16" s="19" customFormat="1" ht="22.5" customHeight="1" x14ac:dyDescent="0.25">
      <c r="A15" s="57" t="s">
        <v>17</v>
      </c>
      <c r="B15" s="57"/>
      <c r="C15" s="31"/>
      <c r="D15" s="58" t="s">
        <v>24</v>
      </c>
      <c r="E15" s="58"/>
      <c r="F15" s="58"/>
      <c r="G15" s="58"/>
      <c r="H15" s="32"/>
      <c r="I15" s="59"/>
      <c r="J15" s="59"/>
      <c r="L15" s="59" t="s">
        <v>25</v>
      </c>
      <c r="M15" s="59"/>
      <c r="O15" s="59" t="s">
        <v>18</v>
      </c>
      <c r="P15" s="59"/>
    </row>
    <row r="16" spans="1:16" s="23" customFormat="1" ht="21" customHeight="1" x14ac:dyDescent="0.25">
      <c r="A16" s="20"/>
      <c r="B16" s="20"/>
      <c r="C16" s="20"/>
      <c r="D16" s="53" t="s">
        <v>19</v>
      </c>
      <c r="E16" s="53"/>
      <c r="F16" s="53"/>
      <c r="G16" s="53"/>
      <c r="H16" s="21"/>
      <c r="I16" s="54" t="s">
        <v>20</v>
      </c>
      <c r="J16" s="54"/>
      <c r="K16" s="22"/>
      <c r="L16" s="54" t="s">
        <v>21</v>
      </c>
      <c r="M16" s="54"/>
      <c r="O16" s="55" t="s">
        <v>22</v>
      </c>
      <c r="P16" s="55"/>
    </row>
  </sheetData>
  <mergeCells count="26">
    <mergeCell ref="D16:G16"/>
    <mergeCell ref="I16:J16"/>
    <mergeCell ref="L16:M16"/>
    <mergeCell ref="O16:P16"/>
    <mergeCell ref="A11:P11"/>
    <mergeCell ref="A15:B15"/>
    <mergeCell ref="D15:G15"/>
    <mergeCell ref="I15:J15"/>
    <mergeCell ref="L15:M15"/>
    <mergeCell ref="O15:P15"/>
    <mergeCell ref="A12:P12"/>
    <mergeCell ref="A13:P13"/>
    <mergeCell ref="A14:P14"/>
    <mergeCell ref="A1:P1"/>
    <mergeCell ref="A4:P4"/>
    <mergeCell ref="B10:F10"/>
    <mergeCell ref="H10:I10"/>
    <mergeCell ref="M5:P5"/>
    <mergeCell ref="B5:B6"/>
    <mergeCell ref="A5:A6"/>
    <mergeCell ref="I5:L5"/>
    <mergeCell ref="F5:H5"/>
    <mergeCell ref="D5:D6"/>
    <mergeCell ref="E5:E6"/>
    <mergeCell ref="A3:P3"/>
    <mergeCell ref="A2:P2"/>
  </mergeCells>
  <phoneticPr fontId="0" type="noConversion"/>
  <pageMargins left="0.31496062992125984" right="0.31496062992125984" top="0.35433070866141736" bottom="0.35433070866141736" header="0.31496062992125984" footer="0.31496062992125984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Мещанинова Анна Анатольевна</dc:creator>
  <cp:lastModifiedBy>Желудкова Валентина Александровна</cp:lastModifiedBy>
  <cp:lastPrinted>2024-05-02T08:12:58Z</cp:lastPrinted>
  <dcterms:created xsi:type="dcterms:W3CDTF">2014-01-15T18:15:09Z</dcterms:created>
  <dcterms:modified xsi:type="dcterms:W3CDTF">2026-06-09T07:25:36Z</dcterms:modified>
</cp:coreProperties>
</file>