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paragraf\ГОСЗАКАЗ\Контракты\2026\ЭМ\охрана июль\"/>
    </mc:Choice>
  </mc:AlternateContent>
  <xr:revisionPtr revIDLastSave="0" documentId="13_ncr:1_{BBE7EED5-79C3-4C8C-8813-73FB7789E6A9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ГБДОУ №50" sheetId="3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1" i="31" l="1"/>
  <c r="B29" i="31"/>
  <c r="B23" i="31" s="1"/>
  <c r="B10" i="31"/>
  <c r="B15" i="31" s="1"/>
  <c r="I61" i="31" l="1"/>
  <c r="I62" i="31" s="1"/>
  <c r="B12" i="31"/>
  <c r="B18" i="31" l="1"/>
  <c r="B20" i="31" l="1"/>
  <c r="B36" i="31" s="1"/>
  <c r="B39" i="31" l="1"/>
  <c r="B41" i="31" l="1"/>
  <c r="B45" i="31" l="1"/>
  <c r="B48" i="31" s="1"/>
  <c r="B51" i="31" s="1"/>
</calcChain>
</file>

<file path=xl/sharedStrings.xml><?xml version="1.0" encoding="utf-8"?>
<sst xmlns="http://schemas.openxmlformats.org/spreadsheetml/2006/main" count="60" uniqueCount="60">
  <si>
    <t>Показатель</t>
  </si>
  <si>
    <t>Значение</t>
  </si>
  <si>
    <t>МРОТ (минимальный размер оплаты труда, установленный на дату расчета НМЦК)</t>
  </si>
  <si>
    <t xml:space="preserve">БЗП (базовая заработная плата работника, рублей/час) </t>
  </si>
  <si>
    <t>БЗП=МРОТ/СНР</t>
  </si>
  <si>
    <t>Дн=БЗП*0,2/3</t>
  </si>
  <si>
    <t xml:space="preserve">РО (резерв на отпуск) </t>
  </si>
  <si>
    <t>РО=(БЗП+Дн+Двп+Дрк)/12</t>
  </si>
  <si>
    <t>СВ=(БЗП+Дн+Двп+Дрк+РО)*Y</t>
  </si>
  <si>
    <t xml:space="preserve">Си (прямые затраты на часовую работу поста охраны в составе одного работника в смене) </t>
  </si>
  <si>
    <t>Си=(БЗП+Дн+Двп+Дрк+РО+СВ)*U</t>
  </si>
  <si>
    <t>Ки (количество часов работы работника по контракту на и-ом посту охраны)</t>
  </si>
  <si>
    <t xml:space="preserve">КР (косвенные расходы) </t>
  </si>
  <si>
    <t xml:space="preserve">П (прибыль, 5%, нет показателей по отрасли от ФНС) </t>
  </si>
  <si>
    <t>Дн (доплата за работу в ночное время, 20% в соответствии с ПП РФ от 22.07.2008 №554)</t>
  </si>
  <si>
    <t>Дрк (доплата за работу в районах Крайнего Севера и приравненных к ним местностях и в местностях, районные коэффициенты для которых установлены нормативными правовыми актами, изданными до введения в действие ТК РФ, в том числе актами бывшего СССР, в части, не противоречащей ТК РФ) - не применяется</t>
  </si>
  <si>
    <t xml:space="preserve">СВ (страховые взносы, которые устанавливаются в соответствии со статьей 425 НК РФ и Федеральным законом от 24.07.1998 г. № 125-ФЗ) </t>
  </si>
  <si>
    <t>Ставка страховых взносов (Y) равна 30,2%</t>
  </si>
  <si>
    <t xml:space="preserve">U (корректирующий коэффициент)=Uб+Uд4 </t>
  </si>
  <si>
    <t>U=Uб+Uд1+Uд2+Uд3+Uд4+Uд5</t>
  </si>
  <si>
    <t>Uб (базовый коэффициент)</t>
  </si>
  <si>
    <t>Uб = 1 (Пост охраны в составе одного работника с режимом работы 24 часа)</t>
  </si>
  <si>
    <t>Uб = 1,5 (Пост охраны в составе одного работника с режимом работы 12 часов)</t>
  </si>
  <si>
    <t>Uб = 2-0,0417*количество часов работы поста (Пост охраны в составе одного работника с режимом работы, отличным от 24 и 12 часов. Не более 24 часов, не менее 3 часов)</t>
  </si>
  <si>
    <r>
      <t xml:space="preserve">Uд1 (наличие спецсредств у работника) </t>
    </r>
    <r>
      <rPr>
        <i/>
        <sz val="12"/>
        <color rgb="FF000000"/>
        <rFont val="Times New Roman"/>
        <family val="1"/>
        <charset val="204"/>
      </rPr>
      <t>при наличии требований устанавливается 0,05</t>
    </r>
  </si>
  <si>
    <t>Uд (дополнительный коэффициенты)</t>
  </si>
  <si>
    <t>Суммарное значение дополнительных коэффициентов не может превышать 0,35</t>
  </si>
  <si>
    <r>
      <t xml:space="preserve">Uд2 (наличие служебного оружия у работника) </t>
    </r>
    <r>
      <rPr>
        <i/>
        <sz val="12"/>
        <color rgb="FF000000"/>
        <rFont val="Times New Roman"/>
        <family val="1"/>
        <charset val="204"/>
      </rPr>
      <t>при наличии требований устанавливается 0,2</t>
    </r>
  </si>
  <si>
    <r>
      <t xml:space="preserve">Uд3 (обеспечение порядка в местах проведения массовых мероприятий) </t>
    </r>
    <r>
      <rPr>
        <i/>
        <sz val="12"/>
        <color rgb="FF000000"/>
        <rFont val="Times New Roman"/>
        <family val="1"/>
        <charset val="204"/>
      </rPr>
      <t>при наличии требований устанавливается 0,3</t>
    </r>
  </si>
  <si>
    <r>
      <t xml:space="preserve">Uд4 (охрана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защищенности) </t>
    </r>
    <r>
      <rPr>
        <i/>
        <sz val="12"/>
        <color rgb="FF000000"/>
        <rFont val="Times New Roman"/>
        <family val="1"/>
        <charset val="204"/>
      </rPr>
      <t>при наличии требований устанавливается 0,1</t>
    </r>
  </si>
  <si>
    <r>
      <t xml:space="preserve">Uд5 (наличие допуска к государственной тайне работника и режимно-секретного подразделения) </t>
    </r>
    <r>
      <rPr>
        <i/>
        <sz val="12"/>
        <color rgb="FF000000"/>
        <rFont val="Times New Roman"/>
        <family val="1"/>
        <charset val="204"/>
      </rPr>
      <t>при наличии требований устанавливается 0,05</t>
    </r>
  </si>
  <si>
    <t>Обоснование начальной (максимальной) цены контракта, цены контракта,  на оказание охранных услуг</t>
  </si>
  <si>
    <t>Пост №1</t>
  </si>
  <si>
    <t>НМЦК=(                           +КР+П)*Iинфл+НДС</t>
  </si>
  <si>
    <t>Двп (доплата за работу в выходные и праздничные дни, двойной размер оплаты в соответствии со ст. 153 ТК РФ) Двп=(БЗП*14*24)/(366*24)</t>
  </si>
  <si>
    <t>1 дневной пост охраны</t>
  </si>
  <si>
    <t>ИТОГО НМЦК</t>
  </si>
  <si>
    <t>По производственному календарю (для 40-часовой пятидневной рабочей недели) на 2026 год</t>
  </si>
  <si>
    <t>По производственному календарю
(для 40-часовой пятидневной рабочей недели) на 2026 год</t>
  </si>
  <si>
    <t>По производственному календарю
(для 40-часовой пятидневной рабочей недели) на 2026год. Доплата за выходные дни не производится в соответствии со ст. 111 ТК РФ</t>
  </si>
  <si>
    <t xml:space="preserve">Iинфл (индекс потребительских цен на прочие услуги, принимаемый в соответствии с Прогнозом социально-экономического развития Российской Федерации на 2026 год и на плановый период 2027 и 2028 годов) </t>
  </si>
  <si>
    <t>Iинфл=104</t>
  </si>
  <si>
    <t xml:space="preserve">НДС (22%) </t>
  </si>
  <si>
    <t>НДС=(                            +КР+П)*Iинфл*0,22</t>
  </si>
  <si>
    <t>Региональное соглашение о минимальной заработной плате в Санкт-Петербурге на  2026 год от 29.10.2024 №365-ФЗ</t>
  </si>
  <si>
    <t>СНР (среднемесячное количество рабочих часов одного работника поста охраны)в 2026 году при 40-часовой рабочей неделе)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</si>
  <si>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</si>
  <si>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</si>
  <si>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</si>
  <si>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</si>
  <si>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</si>
  <si>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</si>
  <si>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</si>
  <si>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 xml:space="preserve">Источник инф. № 1
ИСХ № </t>
  </si>
  <si>
    <t xml:space="preserve">Источник инф. № 2
ИСХ № </t>
  </si>
  <si>
    <t xml:space="preserve">Источник инф. № 3
ИСХ № </t>
  </si>
  <si>
    <t>Услуги частной охраны (Выставление поста охраны)</t>
  </si>
  <si>
    <t>ЧЕЛ.Ч (Человеко-час)</t>
  </si>
  <si>
    <t>Всего цена контракта (договора), руб.</t>
  </si>
  <si>
    <t xml:space="preserve">Расчёт начальной (максимальной) цены произведен в соответствии с Приказом Федеральной службы войск национальной гвардии Российской Федерации от 15.02.2021 № 45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услуг».
Заказчиком принято решение о применении дополнительно метода сопоставимых рыночных цен (анализ рынка) для расчета НМЦК, который является приоритетным в соответствии с ФЗ № 44-ФЗ.
Начальная (максимальная) цена контракта (начальная цена единицы товара, работы, услуги) определена и обоснована посредством применения иного метода.
           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                                                                                                                  Заказчиком были направлены запросы о предоставлении ценовой информации  (подрядчикам, исполнителям) (5)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При применении метода сопоставимых рыночных цен (анализа рынка) информация о ценах была получена из ценовых предложений, полученных от потенциальных поставщиков. Ответы на запросы получены от 3х поставщиков.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</si>
</sst>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Courier New"/>
      <family val="3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theme="1"/>
      <name val="Calibri Light"/>
      <family val="2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4" fontId="3" fillId="0" borderId="8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3" fontId="3" fillId="0" borderId="8" xfId="0" applyNumberFormat="1" applyFont="1" applyBorder="1" applyAlignment="1">
      <alignment horizontal="right" vertical="center"/>
    </xf>
    <xf numFmtId="4" fontId="5" fillId="0" borderId="4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right" vertical="center"/>
    </xf>
    <xf numFmtId="0" fontId="0" fillId="0" borderId="20" xfId="0" applyBorder="1"/>
    <xf numFmtId="0" fontId="1" fillId="0" borderId="5" xfId="0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4" fontId="7" fillId="0" borderId="0" xfId="0" applyNumberFormat="1" applyFont="1"/>
    <xf numFmtId="0" fontId="7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right" vertical="center"/>
    </xf>
    <xf numFmtId="4" fontId="3" fillId="0" borderId="16" xfId="0" applyNumberFormat="1" applyFont="1" applyBorder="1" applyAlignment="1">
      <alignment horizontal="right" vertical="center"/>
    </xf>
    <xf numFmtId="4" fontId="3" fillId="0" borderId="5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" fontId="3" fillId="0" borderId="17" xfId="0" applyNumberFormat="1" applyFont="1" applyBorder="1" applyAlignment="1">
      <alignment horizontal="right" vertical="center"/>
    </xf>
    <xf numFmtId="4" fontId="3" fillId="0" borderId="18" xfId="0" applyNumberFormat="1" applyFont="1" applyBorder="1" applyAlignment="1">
      <alignment horizontal="right" vertical="center"/>
    </xf>
    <xf numFmtId="4" fontId="3" fillId="0" borderId="11" xfId="0" applyNumberFormat="1" applyFont="1" applyBorder="1" applyAlignment="1">
      <alignment horizontal="right" vertical="center"/>
    </xf>
    <xf numFmtId="10" fontId="3" fillId="0" borderId="8" xfId="0" applyNumberFormat="1" applyFont="1" applyBorder="1" applyAlignment="1">
      <alignment horizontal="center" vertical="center"/>
    </xf>
    <xf numFmtId="10" fontId="3" fillId="0" borderId="16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right" vertical="center"/>
    </xf>
    <xf numFmtId="4" fontId="3" fillId="0" borderId="16" xfId="0" applyNumberFormat="1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4" fontId="8" fillId="0" borderId="21" xfId="0" applyNumberFormat="1" applyFont="1" applyBorder="1" applyAlignment="1">
      <alignment horizontal="center" vertical="center" wrapText="1"/>
    </xf>
    <xf numFmtId="4" fontId="8" fillId="2" borderId="21" xfId="0" applyNumberFormat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4" fontId="8" fillId="0" borderId="23" xfId="0" applyNumberFormat="1" applyFont="1" applyBorder="1" applyAlignment="1">
      <alignment horizontal="center" vertical="center" wrapText="1"/>
    </xf>
    <xf numFmtId="4" fontId="8" fillId="2" borderId="23" xfId="0" applyNumberFormat="1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4" fontId="8" fillId="0" borderId="24" xfId="0" applyNumberFormat="1" applyFont="1" applyBorder="1" applyAlignment="1">
      <alignment horizontal="center" vertical="center" wrapText="1"/>
    </xf>
    <xf numFmtId="4" fontId="8" fillId="2" borderId="24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0" fillId="2" borderId="22" xfId="0" applyFont="1" applyFill="1" applyBorder="1" applyAlignment="1">
      <alignment horizontal="center" vertical="center" wrapText="1"/>
    </xf>
    <xf numFmtId="2" fontId="10" fillId="2" borderId="22" xfId="0" applyNumberFormat="1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right" vertical="center" wrapText="1"/>
    </xf>
    <xf numFmtId="0" fontId="11" fillId="2" borderId="26" xfId="0" applyFont="1" applyFill="1" applyBorder="1" applyAlignment="1">
      <alignment horizontal="right" vertical="center" wrapText="1"/>
    </xf>
    <xf numFmtId="2" fontId="12" fillId="0" borderId="0" xfId="0" applyNumberFormat="1" applyFont="1" applyAlignment="1">
      <alignment vertical="center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41</xdr:row>
      <xdr:rowOff>6373</xdr:rowOff>
    </xdr:from>
    <xdr:to>
      <xdr:col>0</xdr:col>
      <xdr:colOff>2000250</xdr:colOff>
      <xdr:row>41</xdr:row>
      <xdr:rowOff>466725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782B90CD-4CC0-4624-B411-A0E5EDB7C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5322573"/>
          <a:ext cx="1933575" cy="4603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533401</xdr:colOff>
      <xdr:row>45</xdr:row>
      <xdr:rowOff>19050</xdr:rowOff>
    </xdr:from>
    <xdr:to>
      <xdr:col>0</xdr:col>
      <xdr:colOff>1543050</xdr:colOff>
      <xdr:row>45</xdr:row>
      <xdr:rowOff>200025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38663C38-40D0-433F-9DB3-9300157CC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16828770"/>
          <a:ext cx="1009649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47627</xdr:colOff>
      <xdr:row>38</xdr:row>
      <xdr:rowOff>171450</xdr:rowOff>
    </xdr:from>
    <xdr:to>
      <xdr:col>0</xdr:col>
      <xdr:colOff>1481438</xdr:colOff>
      <xdr:row>39</xdr:row>
      <xdr:rowOff>447675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67208BC7-0B59-496A-BDDA-77BE5F953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7" y="14634210"/>
          <a:ext cx="1433811" cy="474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676276</xdr:colOff>
      <xdr:row>47</xdr:row>
      <xdr:rowOff>28576</xdr:rowOff>
    </xdr:from>
    <xdr:to>
      <xdr:col>0</xdr:col>
      <xdr:colOff>1685925</xdr:colOff>
      <xdr:row>47</xdr:row>
      <xdr:rowOff>219075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37E87B92-B1BC-4329-B693-EE2A9B48C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6" y="17249776"/>
          <a:ext cx="1009649" cy="1752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CC"/>
    <pageSetUpPr fitToPage="1"/>
  </sheetPr>
  <dimension ref="A1:I62"/>
  <sheetViews>
    <sheetView tabSelected="1" workbookViewId="0">
      <selection activeCell="D54" sqref="D54"/>
    </sheetView>
  </sheetViews>
  <sheetFormatPr defaultRowHeight="15" x14ac:dyDescent="0.25"/>
  <cols>
    <col min="1" max="1" width="82" customWidth="1"/>
    <col min="2" max="2" width="13.85546875" customWidth="1"/>
    <col min="9" max="9" width="18.42578125" customWidth="1"/>
  </cols>
  <sheetData>
    <row r="1" spans="1:2" ht="34.5" customHeight="1" x14ac:dyDescent="0.25">
      <c r="A1" s="24" t="s">
        <v>31</v>
      </c>
      <c r="B1" s="24"/>
    </row>
    <row r="2" spans="1:2" ht="15.75" x14ac:dyDescent="0.25">
      <c r="A2" s="25"/>
      <c r="B2" s="25"/>
    </row>
    <row r="3" spans="1:2" ht="15.75" thickBot="1" x14ac:dyDescent="0.3">
      <c r="A3" t="s">
        <v>35</v>
      </c>
    </row>
    <row r="4" spans="1:2" ht="15.75" x14ac:dyDescent="0.25">
      <c r="A4" s="26" t="s">
        <v>0</v>
      </c>
      <c r="B4" s="17" t="s">
        <v>1</v>
      </c>
    </row>
    <row r="5" spans="1:2" ht="16.5" thickBot="1" x14ac:dyDescent="0.3">
      <c r="A5" s="27"/>
      <c r="B5" s="7" t="s">
        <v>32</v>
      </c>
    </row>
    <row r="6" spans="1:2" ht="31.5" x14ac:dyDescent="0.25">
      <c r="A6" s="5" t="s">
        <v>2</v>
      </c>
      <c r="B6" s="28">
        <v>28750</v>
      </c>
    </row>
    <row r="7" spans="1:2" ht="32.25" thickBot="1" x14ac:dyDescent="0.3">
      <c r="A7" s="3" t="s">
        <v>44</v>
      </c>
      <c r="B7" s="29"/>
    </row>
    <row r="8" spans="1:2" ht="31.5" x14ac:dyDescent="0.25">
      <c r="A8" s="5" t="s">
        <v>45</v>
      </c>
      <c r="B8" s="28">
        <v>161.83000000000001</v>
      </c>
    </row>
    <row r="9" spans="1:2" ht="32.25" thickBot="1" x14ac:dyDescent="0.3">
      <c r="A9" s="3" t="s">
        <v>37</v>
      </c>
      <c r="B9" s="30"/>
    </row>
    <row r="10" spans="1:2" ht="15.75" x14ac:dyDescent="0.25">
      <c r="A10" s="5" t="s">
        <v>3</v>
      </c>
      <c r="B10" s="31">
        <f>B6/B8</f>
        <v>177.66</v>
      </c>
    </row>
    <row r="11" spans="1:2" ht="16.5" thickBot="1" x14ac:dyDescent="0.3">
      <c r="A11" s="2" t="s">
        <v>4</v>
      </c>
      <c r="B11" s="32"/>
    </row>
    <row r="12" spans="1:2" ht="31.5" x14ac:dyDescent="0.25">
      <c r="A12" s="5" t="s">
        <v>14</v>
      </c>
      <c r="B12" s="31">
        <f>B10*0.2/3</f>
        <v>11.84</v>
      </c>
    </row>
    <row r="13" spans="1:2" ht="31.5" x14ac:dyDescent="0.25">
      <c r="A13" s="3" t="s">
        <v>38</v>
      </c>
      <c r="B13" s="33"/>
    </row>
    <row r="14" spans="1:2" ht="16.5" thickBot="1" x14ac:dyDescent="0.3">
      <c r="A14" s="2" t="s">
        <v>5</v>
      </c>
      <c r="B14" s="34"/>
    </row>
    <row r="15" spans="1:2" ht="31.5" x14ac:dyDescent="0.25">
      <c r="A15" s="5" t="s">
        <v>34</v>
      </c>
      <c r="B15" s="28">
        <f>(B10*14*24)/(366*24)</f>
        <v>6.8</v>
      </c>
    </row>
    <row r="16" spans="1:2" ht="48" thickBot="1" x14ac:dyDescent="0.3">
      <c r="A16" s="3" t="s">
        <v>39</v>
      </c>
      <c r="B16" s="29"/>
    </row>
    <row r="17" spans="1:2" ht="79.5" thickBot="1" x14ac:dyDescent="0.3">
      <c r="A17" s="5" t="s">
        <v>15</v>
      </c>
      <c r="B17" s="6">
        <v>0</v>
      </c>
    </row>
    <row r="18" spans="1:2" ht="15.75" x14ac:dyDescent="0.25">
      <c r="A18" s="5" t="s">
        <v>6</v>
      </c>
      <c r="B18" s="31">
        <f>(B10+B12+B15+B17)/12</f>
        <v>16.36</v>
      </c>
    </row>
    <row r="19" spans="1:2" ht="16.5" thickBot="1" x14ac:dyDescent="0.3">
      <c r="A19" s="2" t="s">
        <v>7</v>
      </c>
      <c r="B19" s="32"/>
    </row>
    <row r="20" spans="1:2" ht="31.5" x14ac:dyDescent="0.25">
      <c r="A20" s="5" t="s">
        <v>16</v>
      </c>
      <c r="B20" s="28">
        <f>(B10+B12+B15+B17+B18)*0.302</f>
        <v>64.22</v>
      </c>
    </row>
    <row r="21" spans="1:2" ht="15.75" x14ac:dyDescent="0.25">
      <c r="A21" s="3" t="s">
        <v>17</v>
      </c>
      <c r="B21" s="29"/>
    </row>
    <row r="22" spans="1:2" ht="16.5" thickBot="1" x14ac:dyDescent="0.3">
      <c r="A22" s="2" t="s">
        <v>8</v>
      </c>
      <c r="B22" s="29"/>
    </row>
    <row r="23" spans="1:2" ht="15.75" x14ac:dyDescent="0.25">
      <c r="A23" s="5" t="s">
        <v>18</v>
      </c>
      <c r="B23" s="28">
        <f>B25+B29</f>
        <v>2.06</v>
      </c>
    </row>
    <row r="24" spans="1:2" ht="16.5" thickBot="1" x14ac:dyDescent="0.3">
      <c r="A24" s="2" t="s">
        <v>19</v>
      </c>
      <c r="B24" s="29"/>
    </row>
    <row r="25" spans="1:2" ht="15.75" x14ac:dyDescent="0.25">
      <c r="A25" s="5" t="s">
        <v>20</v>
      </c>
      <c r="B25" s="28">
        <v>1.96</v>
      </c>
    </row>
    <row r="26" spans="1:2" ht="15.75" x14ac:dyDescent="0.25">
      <c r="A26" s="2" t="s">
        <v>21</v>
      </c>
      <c r="B26" s="30"/>
    </row>
    <row r="27" spans="1:2" ht="15.75" x14ac:dyDescent="0.25">
      <c r="A27" s="2" t="s">
        <v>22</v>
      </c>
      <c r="B27" s="30"/>
    </row>
    <row r="28" spans="1:2" ht="48" thickBot="1" x14ac:dyDescent="0.3">
      <c r="A28" s="2" t="s">
        <v>23</v>
      </c>
      <c r="B28" s="30"/>
    </row>
    <row r="29" spans="1:2" ht="15.75" x14ac:dyDescent="0.25">
      <c r="A29" s="8" t="s">
        <v>25</v>
      </c>
      <c r="B29" s="31">
        <f>IF((B31+B32+B33+B34+B35)&gt;=0.35,0.35,B31+B32+B33+B34+B35)</f>
        <v>0.1</v>
      </c>
    </row>
    <row r="30" spans="1:2" ht="31.5" x14ac:dyDescent="0.25">
      <c r="A30" s="9" t="s">
        <v>26</v>
      </c>
      <c r="B30" s="39"/>
    </row>
    <row r="31" spans="1:2" ht="31.5" x14ac:dyDescent="0.25">
      <c r="A31" s="10" t="s">
        <v>24</v>
      </c>
      <c r="B31" s="18"/>
    </row>
    <row r="32" spans="1:2" ht="31.5" x14ac:dyDescent="0.25">
      <c r="A32" s="10" t="s">
        <v>27</v>
      </c>
      <c r="B32" s="18"/>
    </row>
    <row r="33" spans="1:2" ht="31.5" x14ac:dyDescent="0.25">
      <c r="A33" s="10" t="s">
        <v>28</v>
      </c>
      <c r="B33" s="18"/>
    </row>
    <row r="34" spans="1:2" ht="78.75" x14ac:dyDescent="0.25">
      <c r="A34" s="10" t="s">
        <v>29</v>
      </c>
      <c r="B34" s="13">
        <v>0.1</v>
      </c>
    </row>
    <row r="35" spans="1:2" ht="32.25" thickBot="1" x14ac:dyDescent="0.3">
      <c r="A35" s="11" t="s">
        <v>30</v>
      </c>
      <c r="B35" s="14"/>
    </row>
    <row r="36" spans="1:2" ht="31.5" x14ac:dyDescent="0.25">
      <c r="A36" s="8" t="s">
        <v>9</v>
      </c>
      <c r="B36" s="31">
        <f>(B10+B12+B15+B17+B18+B20)*B23</f>
        <v>570.37</v>
      </c>
    </row>
    <row r="37" spans="1:2" ht="16.5" thickBot="1" x14ac:dyDescent="0.3">
      <c r="A37" s="11" t="s">
        <v>10</v>
      </c>
      <c r="B37" s="34"/>
    </row>
    <row r="38" spans="1:2" ht="16.5" thickBot="1" x14ac:dyDescent="0.3">
      <c r="A38" s="5" t="s">
        <v>11</v>
      </c>
      <c r="B38" s="12">
        <v>299</v>
      </c>
    </row>
    <row r="39" spans="1:2" ht="15.75" x14ac:dyDescent="0.25">
      <c r="A39" s="15" t="s">
        <v>12</v>
      </c>
      <c r="B39" s="37">
        <f>(B36*B38)*0.2</f>
        <v>34108.129999999997</v>
      </c>
    </row>
    <row r="40" spans="1:2" ht="16.5" thickBot="1" x14ac:dyDescent="0.3">
      <c r="A40" s="16"/>
      <c r="B40" s="38"/>
    </row>
    <row r="41" spans="1:2" ht="15.75" x14ac:dyDescent="0.25">
      <c r="A41" s="2" t="s">
        <v>13</v>
      </c>
      <c r="B41" s="40">
        <f>((B36*B38)+B39)*0.05</f>
        <v>10232.44</v>
      </c>
    </row>
    <row r="42" spans="1:2" ht="16.5" thickBot="1" x14ac:dyDescent="0.3">
      <c r="A42" s="4"/>
      <c r="B42" s="41"/>
    </row>
    <row r="43" spans="1:2" ht="47.25" x14ac:dyDescent="0.25">
      <c r="A43" s="2" t="s">
        <v>40</v>
      </c>
      <c r="B43" s="35">
        <v>1.04</v>
      </c>
    </row>
    <row r="44" spans="1:2" ht="16.5" thickBot="1" x14ac:dyDescent="0.3">
      <c r="A44" s="4" t="s">
        <v>41</v>
      </c>
      <c r="B44" s="36"/>
    </row>
    <row r="45" spans="1:2" ht="15.75" x14ac:dyDescent="0.25">
      <c r="A45" s="5" t="s">
        <v>42</v>
      </c>
      <c r="B45" s="37">
        <f>((B36*B38)+B39+B41)*B43*0.22</f>
        <v>49164.82</v>
      </c>
    </row>
    <row r="46" spans="1:2" ht="16.5" thickBot="1" x14ac:dyDescent="0.3">
      <c r="A46" s="4" t="s">
        <v>43</v>
      </c>
      <c r="B46" s="38"/>
    </row>
    <row r="47" spans="1:2" ht="16.5" thickBot="1" x14ac:dyDescent="0.3">
      <c r="A47" s="19"/>
      <c r="B47" s="20"/>
    </row>
    <row r="48" spans="1:2" ht="16.5" thickBot="1" x14ac:dyDescent="0.3">
      <c r="A48" s="1" t="s">
        <v>33</v>
      </c>
      <c r="B48" s="21">
        <f>((B36*B38)+B39+B41)*B43+B45</f>
        <v>272641.27</v>
      </c>
    </row>
    <row r="51" spans="1:9" ht="15.75" x14ac:dyDescent="0.25">
      <c r="A51" s="22" t="s">
        <v>36</v>
      </c>
      <c r="B51" s="23">
        <f>B48</f>
        <v>272641.27</v>
      </c>
    </row>
    <row r="54" spans="1:9" ht="409.5" customHeight="1" x14ac:dyDescent="0.25">
      <c r="A54" s="63" t="s">
        <v>59</v>
      </c>
      <c r="B54" s="63"/>
    </row>
    <row r="57" spans="1:9" x14ac:dyDescent="0.25">
      <c r="A57" s="42" t="s">
        <v>46</v>
      </c>
      <c r="B57" s="42" t="s">
        <v>47</v>
      </c>
      <c r="C57" s="42" t="s">
        <v>48</v>
      </c>
      <c r="D57" s="43" t="s">
        <v>49</v>
      </c>
      <c r="E57" s="43"/>
      <c r="F57" s="43"/>
      <c r="G57" s="44" t="s">
        <v>50</v>
      </c>
      <c r="H57" s="45" t="s">
        <v>51</v>
      </c>
      <c r="I57" s="46" t="s">
        <v>52</v>
      </c>
    </row>
    <row r="58" spans="1:9" x14ac:dyDescent="0.25">
      <c r="A58" s="47"/>
      <c r="B58" s="47"/>
      <c r="C58" s="47"/>
      <c r="D58" s="43" t="s">
        <v>53</v>
      </c>
      <c r="E58" s="43" t="s">
        <v>54</v>
      </c>
      <c r="F58" s="43" t="s">
        <v>55</v>
      </c>
      <c r="G58" s="48"/>
      <c r="H58" s="49"/>
      <c r="I58" s="50"/>
    </row>
    <row r="59" spans="1:9" x14ac:dyDescent="0.25">
      <c r="A59" s="51"/>
      <c r="B59" s="51"/>
      <c r="C59" s="51"/>
      <c r="D59" s="43"/>
      <c r="E59" s="43"/>
      <c r="F59" s="43"/>
      <c r="G59" s="52"/>
      <c r="H59" s="53"/>
      <c r="I59" s="54"/>
    </row>
    <row r="60" spans="1:9" x14ac:dyDescent="0.25">
      <c r="A60" s="55">
        <v>1</v>
      </c>
      <c r="B60" s="55">
        <v>2</v>
      </c>
      <c r="C60" s="55">
        <v>3</v>
      </c>
      <c r="D60" s="55">
        <v>4</v>
      </c>
      <c r="E60" s="55">
        <v>5</v>
      </c>
      <c r="F60" s="55">
        <v>6</v>
      </c>
      <c r="G60" s="55">
        <v>7</v>
      </c>
      <c r="H60" s="55">
        <v>8</v>
      </c>
      <c r="I60" s="55">
        <v>9</v>
      </c>
    </row>
    <row r="61" spans="1:9" ht="75" x14ac:dyDescent="0.25">
      <c r="A61" s="56">
        <v>1</v>
      </c>
      <c r="B61" s="57" t="s">
        <v>56</v>
      </c>
      <c r="C61" s="58" t="s">
        <v>57</v>
      </c>
      <c r="D61" s="59">
        <v>450</v>
      </c>
      <c r="E61" s="59">
        <v>500</v>
      </c>
      <c r="F61" s="59">
        <v>510</v>
      </c>
      <c r="G61" s="56">
        <v>299</v>
      </c>
      <c r="H61" s="59">
        <f>D61</f>
        <v>450</v>
      </c>
      <c r="I61" s="58">
        <f>G61*H61</f>
        <v>134550</v>
      </c>
    </row>
    <row r="62" spans="1:9" x14ac:dyDescent="0.25">
      <c r="A62" s="60" t="s">
        <v>58</v>
      </c>
      <c r="B62" s="61"/>
      <c r="C62" s="61"/>
      <c r="D62" s="61"/>
      <c r="E62" s="61"/>
      <c r="F62" s="61"/>
      <c r="G62" s="61"/>
      <c r="H62" s="61"/>
      <c r="I62" s="62">
        <f>SUM(I61:I61)</f>
        <v>134550</v>
      </c>
    </row>
  </sheetData>
  <mergeCells count="30">
    <mergeCell ref="A62:H62"/>
    <mergeCell ref="A54:B54"/>
    <mergeCell ref="H57:H59"/>
    <mergeCell ref="I57:I59"/>
    <mergeCell ref="D58:D59"/>
    <mergeCell ref="E58:E59"/>
    <mergeCell ref="F58:F59"/>
    <mergeCell ref="A57:A59"/>
    <mergeCell ref="B57:B59"/>
    <mergeCell ref="C57:C59"/>
    <mergeCell ref="D57:F57"/>
    <mergeCell ref="G57:G59"/>
    <mergeCell ref="B45:B46"/>
    <mergeCell ref="B25:B28"/>
    <mergeCell ref="B29:B30"/>
    <mergeCell ref="B36:B37"/>
    <mergeCell ref="B39:B40"/>
    <mergeCell ref="B41:B42"/>
    <mergeCell ref="B15:B16"/>
    <mergeCell ref="B18:B19"/>
    <mergeCell ref="B20:B22"/>
    <mergeCell ref="B23:B24"/>
    <mergeCell ref="B43:B44"/>
    <mergeCell ref="A4:A5"/>
    <mergeCell ref="B6:B7"/>
    <mergeCell ref="B8:B9"/>
    <mergeCell ref="B10:B11"/>
    <mergeCell ref="B12:B14"/>
    <mergeCell ref="A1:B1"/>
    <mergeCell ref="A2:B2"/>
  </mergeCells>
  <pageMargins left="0.7" right="0.7" top="0.75" bottom="0.75" header="0.3" footer="0.3"/>
  <pageSetup paperSize="9" scale="9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ГБДОУ №50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Zakupatel</cp:lastModifiedBy>
  <cp:lastPrinted>2023-11-06T15:09:52Z</cp:lastPrinted>
  <dcterms:created xsi:type="dcterms:W3CDTF">2023-08-03T13:59:29Z</dcterms:created>
  <dcterms:modified xsi:type="dcterms:W3CDTF">2026-06-16T12:46:54Z</dcterms:modified>
</cp:coreProperties>
</file>