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ЗАКУПКИ с 08.21\Закупки 2026\Проекты\Проектор мфу пк, монитор и пр\"/>
    </mc:Choice>
  </mc:AlternateContent>
  <xr:revisionPtr revIDLastSave="0" documentId="13_ncr:1_{71D38813-9062-4B3A-9F30-41FFC33A2B00}" xr6:coauthVersionLast="47" xr6:coauthVersionMax="47" xr10:uidLastSave="{00000000-0000-0000-0000-000000000000}"/>
  <bookViews>
    <workbookView xWindow="-120" yWindow="-120" windowWidth="29040" windowHeight="15840" tabRatio="729" xr2:uid="{00000000-000D-0000-FFFF-FFFF00000000}"/>
  </bookViews>
  <sheets>
    <sheet name="Расчет +100р" sheetId="10" r:id="rId1"/>
  </sheets>
  <definedNames>
    <definedName name="_xlnm._FilterDatabase" localSheetId="0" hidden="1">'Расчет +100р'!$A$8:$Q$9</definedName>
    <definedName name="_xlnm.Print_Area" localSheetId="0">'Расчет +100р'!$A$1:$Q$28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21" i="10" l="1"/>
  <c r="M21" i="10"/>
  <c r="N20" i="10"/>
  <c r="O20" i="10" s="1"/>
  <c r="N21" i="10"/>
  <c r="J21" i="10"/>
  <c r="P20" i="10"/>
  <c r="N18" i="10"/>
  <c r="N19" i="10"/>
  <c r="N22" i="10"/>
  <c r="M20" i="10"/>
  <c r="J18" i="10"/>
  <c r="M18" i="10" s="1"/>
  <c r="P18" i="10" s="1"/>
  <c r="J19" i="10"/>
  <c r="M19" i="10" s="1"/>
  <c r="P19" i="10" s="1"/>
  <c r="J20" i="10"/>
  <c r="J22" i="10"/>
  <c r="M22" i="10" s="1"/>
  <c r="P22" i="10" s="1"/>
  <c r="Q24" i="10"/>
  <c r="Q20" i="10"/>
  <c r="Q19" i="10"/>
  <c r="Q18" i="10"/>
  <c r="Q17" i="10"/>
  <c r="Q16" i="10"/>
  <c r="Q15" i="10"/>
  <c r="Q14" i="10"/>
  <c r="Q13" i="10"/>
  <c r="Q12" i="10"/>
  <c r="Q11" i="10"/>
  <c r="Q10" i="10"/>
  <c r="Q9" i="10"/>
  <c r="Q21" i="10"/>
  <c r="Q22" i="10"/>
  <c r="P11" i="10"/>
  <c r="P9" i="10"/>
  <c r="J15" i="10"/>
  <c r="M15" i="10" s="1"/>
  <c r="P15" i="10" s="1"/>
  <c r="N10" i="10"/>
  <c r="O10" i="10" s="1"/>
  <c r="N11" i="10"/>
  <c r="O11" i="10" s="1"/>
  <c r="N12" i="10"/>
  <c r="O12" i="10" s="1"/>
  <c r="N13" i="10"/>
  <c r="O13" i="10" s="1"/>
  <c r="N14" i="10"/>
  <c r="N15" i="10"/>
  <c r="N16" i="10"/>
  <c r="N17" i="10"/>
  <c r="J14" i="10"/>
  <c r="M14" i="10" s="1"/>
  <c r="P14" i="10" s="1"/>
  <c r="J16" i="10"/>
  <c r="M16" i="10" s="1"/>
  <c r="P16" i="10" s="1"/>
  <c r="J17" i="10"/>
  <c r="M17" i="10" s="1"/>
  <c r="P17" i="10" s="1"/>
  <c r="J10" i="10"/>
  <c r="M10" i="10" s="1"/>
  <c r="P10" i="10" s="1"/>
  <c r="J11" i="10"/>
  <c r="M11" i="10" s="1"/>
  <c r="J12" i="10"/>
  <c r="M12" i="10" s="1"/>
  <c r="P12" i="10" s="1"/>
  <c r="J13" i="10"/>
  <c r="M13" i="10" s="1"/>
  <c r="P13" i="10" s="1"/>
  <c r="O18" i="10" l="1"/>
  <c r="O19" i="10"/>
  <c r="O22" i="10"/>
  <c r="O21" i="10"/>
  <c r="O17" i="10"/>
  <c r="O16" i="10"/>
  <c r="O15" i="10"/>
  <c r="O14" i="10"/>
  <c r="R12" i="10"/>
  <c r="N9" i="10" l="1"/>
  <c r="J9" i="10" l="1"/>
  <c r="M9" i="10" s="1"/>
  <c r="R9" i="10" l="1"/>
  <c r="S9" i="10" s="1"/>
  <c r="R10" i="10"/>
  <c r="O9" i="10"/>
  <c r="S10" i="10" l="1"/>
  <c r="S23" i="10" s="1"/>
  <c r="R23" i="10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Admin</author>
  </authors>
  <commentList>
    <comment ref="S23" authorId="0" shapeId="0" xr:uid="{EF6BF907-A237-40CB-A7D5-FA089EF158DA}">
      <text>
        <r>
          <rPr>
            <b/>
            <sz val="9"/>
            <color indexed="81"/>
            <rFont val="Tahoma"/>
            <family val="2"/>
            <charset val="204"/>
          </rPr>
          <t>Admin:</t>
        </r>
        <r>
          <rPr>
            <sz val="9"/>
            <color indexed="81"/>
            <rFont val="Tahoma"/>
            <family val="2"/>
            <charset val="204"/>
          </rPr>
          <t xml:space="preserve">
Пересчитать Эксель врет
</t>
        </r>
      </text>
    </comment>
  </commentList>
</comments>
</file>

<file path=xl/sharedStrings.xml><?xml version="1.0" encoding="utf-8"?>
<sst xmlns="http://schemas.openxmlformats.org/spreadsheetml/2006/main" count="48" uniqueCount="48">
  <si>
    <t>Обоснование и расчет НМЦК</t>
  </si>
  <si>
    <t>№ п/п</t>
  </si>
  <si>
    <t>Наименование товара (работы, услуги)</t>
  </si>
  <si>
    <t>Номер источника ценовой информации (ИЦИ №i)* и цена единицы товара, работы, услуги, представленная i-тым ИЦИ (Цi), руб.</t>
  </si>
  <si>
    <t xml:space="preserve">                                                                                                           предельная цена единицы товара, работы, услуги, установленная в рамках нормирования в сфере закупок***</t>
  </si>
  <si>
    <t>v - кол-во (объем) закупаемого товара (работы, услуги), ед.</t>
  </si>
  <si>
    <r>
      <rPr>
        <b/>
        <sz val="9"/>
        <color indexed="8"/>
        <rFont val="Times New Roman"/>
        <family val="1"/>
        <charset val="204"/>
      </rPr>
      <t>n - кол-во значений, используемых в расчете</t>
    </r>
  </si>
  <si>
    <t>Определение однородности совокупности значений выявленных цен</t>
  </si>
  <si>
    <t>Цена единицы продукции, принятая для расчета НМЦК</t>
  </si>
  <si>
    <t xml:space="preserve">НМЦК, руб. </t>
  </si>
  <si>
    <t>ИЦИ №1</t>
  </si>
  <si>
    <t>ИЦИ №2</t>
  </si>
  <si>
    <t>ИЦИ №3</t>
  </si>
  <si>
    <t>ИЦИ №4</t>
  </si>
  <si>
    <t>ИЦИ №5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</si>
  <si>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</si>
  <si>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</si>
  <si>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9"/>
        <color indexed="10"/>
        <rFont val="Times New Roman"/>
        <family val="1"/>
        <charset val="204"/>
      </rPr>
      <t>(не должен превышать 33%)</t>
    </r>
  </si>
  <si>
    <t>Начальная (максимальная) цена контракта (НМЦК)</t>
  </si>
  <si>
    <t xml:space="preserve">     * В соответствии с п. 2.1. приказа Минэкономразвития России от 02.10.2013 N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 в обосновании НМЦК, которое подлежит размещению в открытом доступе в сети "Интернет", не указываются наименования поставщиков (подрядчиков, исполнителей), представивших соответствующую информацию.</t>
  </si>
  <si>
    <r>
      <t xml:space="preserve">    **Реестр товаров содержит информацию </t>
    </r>
    <r>
      <rPr>
        <sz val="9"/>
        <color indexed="8"/>
        <rFont val="Times New Roman"/>
        <family val="1"/>
        <charset val="204"/>
      </rPr>
      <t>в соответствии с распоряжением Комитета по государственному заказу СПб (КГЗ) от 24.08.2016 №160-р.  Раскрытие информации об источниках формирования средних цен из Реестра товаров будет осуществляться КГЗ при осуществлении контрольными органами контрольных мероприятий в отношении заказчика.</t>
    </r>
  </si>
  <si>
    <t xml:space="preserve">Средняя цена из Реестра товаров**, включая НДС, руб. </t>
  </si>
  <si>
    <t>8=3+4+5</t>
  </si>
  <si>
    <t>10 = кол-во ИЦИ</t>
  </si>
  <si>
    <t>11=            /n</t>
  </si>
  <si>
    <t>15=14*9</t>
  </si>
  <si>
    <t>ПРИЛОЖЕНИЕ  к закупке для электронного магазина об обосновании цены контракта
 и иных существенных условий исполнения контракта при осуществлении закупки
 у единственного поставщика (подрядчика, исполнителя) для обеспечения государственных (муниципальных) нужд</t>
  </si>
  <si>
    <t xml:space="preserve">Определение и обоснование стоимости одной единицы товара методом сопоставимых рыночных цен (анализ рынка), в соответствии с приказом Министерства экономического развития Российской Федерации  от 02.10.2013 № 567  «Об утверждении Методических рекомендаций по применению методов определенных начальной (максимальной) цены контракта, цены контракта, заключаемого с единственным поставщиком (подрядчиком, исполнителем)».  Заказчиком было направлены запросы о предоставлении ценовой информации 5-м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 или проведено исследование сайтов в сети "Интернет". Ответы на запрос получены от 3 поставщиков (подрядчиков, исполнителей). Также  с применением нормативного метода в соответствии с предельной ценой согласно распоряжению Комитета по государственному заказу Санкт-Петербурга от 31.05.2018 № 100-р "Об утверждении потребительских свойств (в том числе характеристик качества) и иных характеристик (в том числе предельных цен) отдельных видов товаров, работ, услуг" </t>
  </si>
  <si>
    <t>ЦК</t>
  </si>
  <si>
    <t>НДС-20%</t>
  </si>
  <si>
    <t xml:space="preserve">      *** Предельная цена закупаемой продукции установлена в соответствие с  Распоряжением Комитета по государственному заказу Санкт-Петербурга от 31.05.2018 N 100-р
 "Об утверждении значений потребительских свойств (в том числе характеристик качества) и иных характеристик (в том числе предельных цен) отдельных видов товаров, работ, услуг"</t>
  </si>
  <si>
    <t>Директор</t>
  </si>
  <si>
    <t>Лаврук Н.А.</t>
  </si>
  <si>
    <t xml:space="preserve">на поставку компьютерного, электронного оборудования и комплектующих  </t>
  </si>
  <si>
    <t>Монитор, подключаемый к компьютеру тип 3  ККН 26.20.17.110-103</t>
  </si>
  <si>
    <t>Системный блок тип 14 ККН 26.20.15.120-213</t>
  </si>
  <si>
    <t>Проектор тип 4 ККН 26.20.17.120-004</t>
  </si>
  <si>
    <t>Клавиатура тип 1 ККН 26.20.16.110-001</t>
  </si>
  <si>
    <t xml:space="preserve">Картридж голубой КТРУ 20.59.12.120-00000002 </t>
  </si>
  <si>
    <t>Картридж черный КТРУ 20.59.12.120-00000002</t>
  </si>
  <si>
    <t>Картридж пурпурный КТРУ 20.59.12.120-00000002</t>
  </si>
  <si>
    <t>Картридж желтый КТРУ 20.59.12.120-00000002</t>
  </si>
  <si>
    <t>Многофункциональное устройство (МФУ) тип 6 ККН 26.20.18.120-006</t>
  </si>
  <si>
    <t>Кабель HDMI - HDMI, 2 м  КТРУ: 27.32.10.000-00000002</t>
  </si>
  <si>
    <t>Кабель однонаправленный HDMI - HDMI, 10 м КТРУ: 27.32.10.000-00000002</t>
  </si>
  <si>
    <t>Акустический кабель  2х2,50 мм2 прозрачный КТРУ: 27.32.10.000-00000002</t>
  </si>
  <si>
    <t>Кабель для сабвуфера КТРУ: 27.32.10.000-00000002</t>
  </si>
  <si>
    <t xml:space="preserve">Сетевые фильтры КТРУ: 27.33.13.190-00000001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</si>
</sst>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%"/>
    <numFmt numFmtId="165" formatCode="0.00000"/>
  </numFmts>
  <fonts count="26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sz val="9"/>
      <color theme="1"/>
      <name val="Times New Roman"/>
      <family val="1"/>
      <charset val="204"/>
    </font>
    <font>
      <i/>
      <sz val="9"/>
      <color indexed="10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i/>
      <sz val="10"/>
      <color rgb="FFC00000"/>
      <name val="Times New Roman"/>
      <family val="1"/>
      <charset val="204"/>
    </font>
    <font>
      <sz val="11"/>
      <color rgb="FFC00000"/>
      <name val="Times New Roman"/>
      <family val="1"/>
      <charset val="204"/>
    </font>
    <font>
      <sz val="10"/>
      <color rgb="FFC00000"/>
      <name val="Times New Roman"/>
      <family val="1"/>
      <charset val="204"/>
    </font>
    <font>
      <sz val="9"/>
      <color indexed="8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0"/>
      <name val="Times New Roman"/>
      <family val="1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1" fillId="0" borderId="0"/>
    <xf numFmtId="0" fontId="21" fillId="0" borderId="0"/>
    <xf numFmtId="0" fontId="24" fillId="0" borderId="0"/>
  </cellStyleXfs>
  <cellXfs count="63">
    <xf numFmtId="0" fontId="0" fillId="0" borderId="0" xfId="0"/>
    <xf numFmtId="0" fontId="0" fillId="0" borderId="0" xfId="0" applyAlignment="1">
      <alignment vertical="top"/>
    </xf>
    <xf numFmtId="10" fontId="0" fillId="0" borderId="0" xfId="0" applyNumberFormat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164" fontId="3" fillId="0" borderId="4" xfId="0" applyNumberFormat="1" applyFont="1" applyBorder="1" applyAlignment="1">
      <alignment horizontal="center" vertical="center" wrapText="1"/>
    </xf>
    <xf numFmtId="1" fontId="7" fillId="2" borderId="6" xfId="0" applyNumberFormat="1" applyFont="1" applyFill="1" applyBorder="1" applyAlignment="1">
      <alignment horizontal="center" vertical="center" wrapText="1"/>
    </xf>
    <xf numFmtId="1" fontId="7" fillId="0" borderId="6" xfId="0" applyNumberFormat="1" applyFont="1" applyBorder="1" applyAlignment="1">
      <alignment horizontal="center" vertical="center" wrapText="1"/>
    </xf>
    <xf numFmtId="10" fontId="0" fillId="0" borderId="0" xfId="0" applyNumberFormat="1" applyAlignment="1">
      <alignment vertical="center"/>
    </xf>
    <xf numFmtId="4" fontId="8" fillId="2" borderId="6" xfId="0" applyNumberFormat="1" applyFont="1" applyFill="1" applyBorder="1" applyAlignment="1">
      <alignment horizontal="center" vertical="center" wrapText="1"/>
    </xf>
    <xf numFmtId="3" fontId="8" fillId="0" borderId="6" xfId="0" applyNumberFormat="1" applyFont="1" applyBorder="1" applyAlignment="1">
      <alignment horizontal="center" vertical="center" wrapText="1"/>
    </xf>
    <xf numFmtId="10" fontId="0" fillId="0" borderId="0" xfId="0" applyNumberFormat="1" applyAlignment="1">
      <alignment vertical="top"/>
    </xf>
    <xf numFmtId="1" fontId="9" fillId="3" borderId="6" xfId="0" applyNumberFormat="1" applyFont="1" applyFill="1" applyBorder="1" applyAlignment="1">
      <alignment horizontal="center" vertical="center" wrapText="1"/>
    </xf>
    <xf numFmtId="4" fontId="9" fillId="3" borderId="6" xfId="0" applyNumberFormat="1" applyFont="1" applyFill="1" applyBorder="1" applyAlignment="1">
      <alignment horizontal="center" vertical="center" wrapText="1"/>
    </xf>
    <xf numFmtId="4" fontId="10" fillId="3" borderId="6" xfId="0" applyNumberFormat="1" applyFont="1" applyFill="1" applyBorder="1" applyAlignment="1">
      <alignment horizontal="center" vertical="center" wrapText="1"/>
    </xf>
    <xf numFmtId="4" fontId="11" fillId="3" borderId="6" xfId="0" applyNumberFormat="1" applyFont="1" applyFill="1" applyBorder="1" applyAlignment="1">
      <alignment horizontal="center" vertical="center" wrapText="1"/>
    </xf>
    <xf numFmtId="164" fontId="11" fillId="3" borderId="6" xfId="0" applyNumberFormat="1" applyFont="1" applyFill="1" applyBorder="1" applyAlignment="1">
      <alignment horizontal="center" vertical="center" wrapText="1"/>
    </xf>
    <xf numFmtId="4" fontId="13" fillId="2" borderId="6" xfId="0" applyNumberFormat="1" applyFont="1" applyFill="1" applyBorder="1" applyAlignment="1">
      <alignment horizontal="center" vertical="center" wrapText="1"/>
    </xf>
    <xf numFmtId="1" fontId="0" fillId="0" borderId="0" xfId="0" applyNumberFormat="1" applyAlignment="1">
      <alignment vertical="top"/>
    </xf>
    <xf numFmtId="165" fontId="0" fillId="0" borderId="0" xfId="0" applyNumberFormat="1" applyAlignment="1">
      <alignment vertical="top"/>
    </xf>
    <xf numFmtId="4" fontId="8" fillId="0" borderId="6" xfId="0" applyNumberFormat="1" applyFont="1" applyBorder="1" applyAlignment="1">
      <alignment horizontal="center" vertical="center" wrapText="1"/>
    </xf>
    <xf numFmtId="164" fontId="8" fillId="0" borderId="6" xfId="0" applyNumberFormat="1" applyFont="1" applyBorder="1" applyAlignment="1">
      <alignment horizontal="center" vertical="center" wrapText="1"/>
    </xf>
    <xf numFmtId="1" fontId="8" fillId="2" borderId="6" xfId="0" applyNumberFormat="1" applyFont="1" applyFill="1" applyBorder="1" applyAlignment="1">
      <alignment horizontal="center" vertical="center" wrapText="1"/>
    </xf>
    <xf numFmtId="4" fontId="8" fillId="4" borderId="6" xfId="0" applyNumberFormat="1" applyFont="1" applyFill="1" applyBorder="1" applyAlignment="1">
      <alignment horizontal="center" vertical="center" wrapText="1"/>
    </xf>
    <xf numFmtId="0" fontId="16" fillId="0" borderId="0" xfId="0" applyFont="1" applyAlignment="1">
      <alignment vertical="top"/>
    </xf>
    <xf numFmtId="0" fontId="3" fillId="2" borderId="6" xfId="0" applyFont="1" applyFill="1" applyBorder="1" applyAlignment="1">
      <alignment horizontal="center" vertical="center" wrapText="1"/>
    </xf>
    <xf numFmtId="4" fontId="3" fillId="0" borderId="4" xfId="0" applyNumberFormat="1" applyFont="1" applyBorder="1" applyAlignment="1">
      <alignment horizontal="center" vertical="center" wrapText="1"/>
    </xf>
    <xf numFmtId="4" fontId="0" fillId="0" borderId="0" xfId="0" applyNumberFormat="1" applyAlignment="1">
      <alignment vertical="top"/>
    </xf>
    <xf numFmtId="4" fontId="0" fillId="0" borderId="0" xfId="0" applyNumberFormat="1" applyAlignment="1">
      <alignment horizontal="center" vertical="center"/>
    </xf>
    <xf numFmtId="4" fontId="0" fillId="0" borderId="0" xfId="0" applyNumberFormat="1" applyAlignment="1">
      <alignment vertical="center"/>
    </xf>
    <xf numFmtId="4" fontId="18" fillId="0" borderId="0" xfId="0" applyNumberFormat="1" applyFont="1" applyAlignment="1">
      <alignment vertical="top"/>
    </xf>
    <xf numFmtId="0" fontId="22" fillId="0" borderId="6" xfId="0" applyFont="1" applyBorder="1" applyAlignment="1">
      <alignment horizontal="center" vertical="center" wrapText="1"/>
    </xf>
    <xf numFmtId="0" fontId="23" fillId="0" borderId="6" xfId="0" applyFont="1" applyBorder="1" applyAlignment="1">
      <alignment horizontal="left" vertical="center" wrapText="1"/>
    </xf>
    <xf numFmtId="2" fontId="23" fillId="0" borderId="6" xfId="0" applyNumberFormat="1" applyFont="1" applyBorder="1" applyAlignment="1">
      <alignment horizontal="center" vertical="center"/>
    </xf>
    <xf numFmtId="0" fontId="25" fillId="0" borderId="6" xfId="0" applyFont="1" applyBorder="1" applyAlignment="1">
      <alignment horizontal="center" vertical="center"/>
    </xf>
    <xf numFmtId="4" fontId="23" fillId="0" borderId="6" xfId="0" applyNumberFormat="1" applyFont="1" applyBorder="1" applyAlignment="1">
      <alignment horizontal="center" vertical="center"/>
    </xf>
    <xf numFmtId="4" fontId="25" fillId="0" borderId="6" xfId="0" applyNumberFormat="1" applyFont="1" applyBorder="1" applyAlignment="1">
      <alignment horizontal="center" vertical="center"/>
    </xf>
    <xf numFmtId="4" fontId="25" fillId="0" borderId="0" xfId="0" applyNumberFormat="1" applyFont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1" fontId="17" fillId="0" borderId="0" xfId="0" applyNumberFormat="1" applyFont="1" applyAlignment="1">
      <alignment horizontal="right" vertical="top" wrapText="1"/>
    </xf>
    <xf numFmtId="1" fontId="14" fillId="0" borderId="0" xfId="0" applyNumberFormat="1" applyFont="1" applyAlignment="1">
      <alignment horizontal="center" vertical="top"/>
    </xf>
    <xf numFmtId="0" fontId="16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1" fontId="8" fillId="0" borderId="0" xfId="0" applyNumberFormat="1" applyFont="1" applyAlignment="1">
      <alignment horizontal="center" vertical="center" wrapText="1"/>
    </xf>
    <xf numFmtId="1" fontId="14" fillId="0" borderId="0" xfId="0" applyNumberFormat="1" applyFont="1" applyAlignment="1">
      <alignment horizontal="center" vertical="center" wrapText="1"/>
    </xf>
    <xf numFmtId="1" fontId="8" fillId="0" borderId="0" xfId="0" applyNumberFormat="1" applyFont="1" applyAlignment="1">
      <alignment horizontal="center" vertical="top" wrapText="1"/>
    </xf>
    <xf numFmtId="0" fontId="16" fillId="0" borderId="0" xfId="0" applyFont="1" applyAlignment="1">
      <alignment horizontal="center" vertical="top"/>
    </xf>
    <xf numFmtId="0" fontId="3" fillId="2" borderId="6" xfId="0" applyFont="1" applyFill="1" applyBorder="1" applyAlignment="1">
      <alignment horizontal="center" vertical="center" wrapText="1"/>
    </xf>
    <xf numFmtId="4" fontId="1" fillId="0" borderId="6" xfId="0" applyNumberFormat="1" applyFont="1" applyBorder="1" applyAlignment="1">
      <alignment horizontal="right" vertical="center" wrapText="1"/>
    </xf>
    <xf numFmtId="49" fontId="5" fillId="0" borderId="0" xfId="0" applyNumberFormat="1" applyFont="1" applyAlignment="1">
      <alignment horizontal="left" vertical="center" wrapText="1"/>
    </xf>
    <xf numFmtId="0" fontId="5" fillId="0" borderId="0" xfId="0" applyFont="1" applyAlignment="1">
      <alignment horizontal="justify" vertical="top" wrapText="1"/>
    </xf>
    <xf numFmtId="4" fontId="3" fillId="0" borderId="2" xfId="0" applyNumberFormat="1" applyFont="1" applyBorder="1" applyAlignment="1">
      <alignment horizontal="center" vertical="center" wrapText="1"/>
    </xf>
    <xf numFmtId="4" fontId="3" fillId="0" borderId="5" xfId="0" applyNumberFormat="1" applyFont="1" applyBorder="1" applyAlignment="1">
      <alignment horizontal="center" vertical="center" wrapText="1"/>
    </xf>
    <xf numFmtId="4" fontId="3" fillId="0" borderId="3" xfId="0" applyNumberFormat="1" applyFont="1" applyBorder="1" applyAlignment="1">
      <alignment horizontal="center" vertical="center" wrapText="1"/>
    </xf>
    <xf numFmtId="4" fontId="3" fillId="0" borderId="4" xfId="0" applyNumberFormat="1" applyFont="1" applyBorder="1" applyAlignment="1">
      <alignment horizontal="center" vertical="center" wrapText="1"/>
    </xf>
    <xf numFmtId="4" fontId="3" fillId="0" borderId="9" xfId="0" applyNumberFormat="1" applyFont="1" applyBorder="1" applyAlignment="1">
      <alignment horizontal="center" vertical="center" wrapText="1"/>
    </xf>
    <xf numFmtId="4" fontId="3" fillId="2" borderId="6" xfId="0" applyNumberFormat="1" applyFont="1" applyFill="1" applyBorder="1" applyAlignment="1">
      <alignment horizontal="center" vertical="center" wrapText="1"/>
    </xf>
    <xf numFmtId="1" fontId="2" fillId="0" borderId="4" xfId="0" applyNumberFormat="1" applyFont="1" applyBorder="1" applyAlignment="1">
      <alignment horizontal="center" vertical="center" wrapText="1"/>
    </xf>
    <xf numFmtId="1" fontId="2" fillId="0" borderId="7" xfId="0" applyNumberFormat="1" applyFont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</cellXfs>
  <cellStyles count="4">
    <cellStyle name="Обычный" xfId="0" builtinId="0"/>
    <cellStyle name="Обычный 2 2 2" xfId="3" xr:uid="{41B4F907-34C6-48D7-B4AB-7C5CE58C09AF}"/>
    <cellStyle name="Обычный 3" xfId="1" xr:uid="{21DC54B0-A906-4608-9F0F-F008023C98B9}"/>
    <cellStyle name="Обычный 4" xfId="2" xr:uid="{36D2DE6B-747D-4F30-8AA7-B7557758E682}"/>
  </cellStyles>
  <dxfs count="3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strike/>
      </font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219075</xdr:colOff>
      <xdr:row>2</xdr:row>
      <xdr:rowOff>0</xdr:rowOff>
    </xdr:from>
    <xdr:to>
      <xdr:col>14</xdr:col>
      <xdr:colOff>485775</xdr:colOff>
      <xdr:row>2</xdr:row>
      <xdr:rowOff>0</xdr:rowOff>
    </xdr:to>
    <xdr:pic>
      <xdr:nvPicPr>
        <xdr:cNvPr id="2" name="Рисунок 1" descr="C:\Temp\KClipboardExport\l41eo45a.gif">
          <a:extLst>
            <a:ext uri="{FF2B5EF4-FFF2-40B4-BE49-F238E27FC236}">
              <a16:creationId xmlns:a16="http://schemas.microsoft.com/office/drawing/2014/main" id="{2EC47288-F1C4-481B-BED4-07BF338175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0953750" y="847725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114300</xdr:colOff>
      <xdr:row>6</xdr:row>
      <xdr:rowOff>295275</xdr:rowOff>
    </xdr:from>
    <xdr:to>
      <xdr:col>9</xdr:col>
      <xdr:colOff>567063</xdr:colOff>
      <xdr:row>6</xdr:row>
      <xdr:rowOff>295275</xdr:rowOff>
    </xdr:to>
    <xdr:pic>
      <xdr:nvPicPr>
        <xdr:cNvPr id="3" name="Рисунок 1" descr="C:\Temp\KClipboardExport\l41eo45a.gif">
          <a:extLst>
            <a:ext uri="{FF2B5EF4-FFF2-40B4-BE49-F238E27FC236}">
              <a16:creationId xmlns:a16="http://schemas.microsoft.com/office/drawing/2014/main" id="{E7935823-6723-4505-A31E-F01434FA23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48425" y="356235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28575</xdr:colOff>
      <xdr:row>6</xdr:row>
      <xdr:rowOff>419100</xdr:rowOff>
    </xdr:from>
    <xdr:to>
      <xdr:col>13</xdr:col>
      <xdr:colOff>590550</xdr:colOff>
      <xdr:row>6</xdr:row>
      <xdr:rowOff>419100</xdr:rowOff>
    </xdr:to>
    <xdr:pic>
      <xdr:nvPicPr>
        <xdr:cNvPr id="4" name="Picture 21" descr="C:\Temp\KClipboardExport\sssqsznq.gif">
          <a:extLst>
            <a:ext uri="{FF2B5EF4-FFF2-40B4-BE49-F238E27FC236}">
              <a16:creationId xmlns:a16="http://schemas.microsoft.com/office/drawing/2014/main" id="{37B5FE04-9B4E-4B06-A401-D9BD4DB415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20275" y="3686175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6</xdr:row>
      <xdr:rowOff>638175</xdr:rowOff>
    </xdr:from>
    <xdr:to>
      <xdr:col>14</xdr:col>
      <xdr:colOff>704850</xdr:colOff>
      <xdr:row>6</xdr:row>
      <xdr:rowOff>638175</xdr:rowOff>
    </xdr:to>
    <xdr:pic>
      <xdr:nvPicPr>
        <xdr:cNvPr id="5" name="Picture 19" descr="C:\Temp\KClipboardExport\8c4wnzhy.gif">
          <a:extLst>
            <a:ext uri="{FF2B5EF4-FFF2-40B4-BE49-F238E27FC236}">
              <a16:creationId xmlns:a16="http://schemas.microsoft.com/office/drawing/2014/main" id="{751A5817-B2ED-4B7D-A95A-A688920E92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01350" y="3905250"/>
          <a:ext cx="638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219075</xdr:colOff>
      <xdr:row>7</xdr:row>
      <xdr:rowOff>228600</xdr:rowOff>
    </xdr:from>
    <xdr:to>
      <xdr:col>12</xdr:col>
      <xdr:colOff>485775</xdr:colOff>
      <xdr:row>7</xdr:row>
      <xdr:rowOff>228600</xdr:rowOff>
    </xdr:to>
    <xdr:pic>
      <xdr:nvPicPr>
        <xdr:cNvPr id="6" name="Рисунок 1" descr="C:\Temp\KClipboardExport\l41eo45a.gif">
          <a:extLst>
            <a:ext uri="{FF2B5EF4-FFF2-40B4-BE49-F238E27FC236}">
              <a16:creationId xmlns:a16="http://schemas.microsoft.com/office/drawing/2014/main" id="{B4DA156F-6006-4A13-A4E8-948F434A55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9105900" y="472440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219075</xdr:colOff>
      <xdr:row>7</xdr:row>
      <xdr:rowOff>228600</xdr:rowOff>
    </xdr:from>
    <xdr:to>
      <xdr:col>12</xdr:col>
      <xdr:colOff>485775</xdr:colOff>
      <xdr:row>7</xdr:row>
      <xdr:rowOff>228600</xdr:rowOff>
    </xdr:to>
    <xdr:pic>
      <xdr:nvPicPr>
        <xdr:cNvPr id="7" name="Рисунок 1" descr="C:\Temp\KClipboardExport\l41eo45a.gif">
          <a:extLst>
            <a:ext uri="{FF2B5EF4-FFF2-40B4-BE49-F238E27FC236}">
              <a16:creationId xmlns:a16="http://schemas.microsoft.com/office/drawing/2014/main" id="{E3C6B589-1C08-4ECC-94D4-5E698BBBF3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9105900" y="472440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85725</xdr:colOff>
      <xdr:row>6</xdr:row>
      <xdr:rowOff>285750</xdr:rowOff>
    </xdr:from>
    <xdr:to>
      <xdr:col>9</xdr:col>
      <xdr:colOff>614688</xdr:colOff>
      <xdr:row>6</xdr:row>
      <xdr:rowOff>609600</xdr:rowOff>
    </xdr:to>
    <xdr:pic>
      <xdr:nvPicPr>
        <xdr:cNvPr id="8" name="Рисунок 1" descr="C:\Temp\KClipboardExport\l41eo45a.gif">
          <a:extLst>
            <a:ext uri="{FF2B5EF4-FFF2-40B4-BE49-F238E27FC236}">
              <a16:creationId xmlns:a16="http://schemas.microsoft.com/office/drawing/2014/main" id="{BD81B479-52F8-4AF9-AD65-6A766DA6EB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19850" y="3552825"/>
          <a:ext cx="5238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19050</xdr:colOff>
      <xdr:row>6</xdr:row>
      <xdr:rowOff>600075</xdr:rowOff>
    </xdr:from>
    <xdr:to>
      <xdr:col>14</xdr:col>
      <xdr:colOff>0</xdr:colOff>
      <xdr:row>6</xdr:row>
      <xdr:rowOff>962025</xdr:rowOff>
    </xdr:to>
    <xdr:pic>
      <xdr:nvPicPr>
        <xdr:cNvPr id="9" name="Picture 21" descr="C:\Temp\KClipboardExport\sssqsznq.gif">
          <a:extLst>
            <a:ext uri="{FF2B5EF4-FFF2-40B4-BE49-F238E27FC236}">
              <a16:creationId xmlns:a16="http://schemas.microsoft.com/office/drawing/2014/main" id="{72350D8C-25FF-4707-BADE-142EEAC432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10750" y="3867150"/>
          <a:ext cx="838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72390</xdr:colOff>
      <xdr:row>6</xdr:row>
      <xdr:rowOff>912495</xdr:rowOff>
    </xdr:from>
    <xdr:to>
      <xdr:col>14</xdr:col>
      <xdr:colOff>710565</xdr:colOff>
      <xdr:row>6</xdr:row>
      <xdr:rowOff>1179195</xdr:rowOff>
    </xdr:to>
    <xdr:pic>
      <xdr:nvPicPr>
        <xdr:cNvPr id="10" name="Picture 19" descr="C:\Temp\KClipboardExport\8c4wnzhy.gif">
          <a:extLst>
            <a:ext uri="{FF2B5EF4-FFF2-40B4-BE49-F238E27FC236}">
              <a16:creationId xmlns:a16="http://schemas.microsoft.com/office/drawing/2014/main" id="{F9E7FA21-5918-4BCF-8AC2-A8E764ED40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07065" y="4179570"/>
          <a:ext cx="638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304800</xdr:colOff>
      <xdr:row>7</xdr:row>
      <xdr:rowOff>9525</xdr:rowOff>
    </xdr:from>
    <xdr:to>
      <xdr:col>12</xdr:col>
      <xdr:colOff>571500</xdr:colOff>
      <xdr:row>7</xdr:row>
      <xdr:rowOff>209550</xdr:rowOff>
    </xdr:to>
    <xdr:pic>
      <xdr:nvPicPr>
        <xdr:cNvPr id="11" name="Рисунок 1" descr="C:\Temp\KClipboardExport\l41eo45a.gif">
          <a:extLst>
            <a:ext uri="{FF2B5EF4-FFF2-40B4-BE49-F238E27FC236}">
              <a16:creationId xmlns:a16="http://schemas.microsoft.com/office/drawing/2014/main" id="{08BCD4CA-F023-4C2C-82A1-E81C5241E2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9191625" y="4505325"/>
          <a:ext cx="2667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1009650</xdr:colOff>
      <xdr:row>5</xdr:row>
      <xdr:rowOff>28575</xdr:rowOff>
    </xdr:from>
    <xdr:to>
      <xdr:col>9</xdr:col>
      <xdr:colOff>11766</xdr:colOff>
      <xdr:row>5</xdr:row>
      <xdr:rowOff>190500</xdr:rowOff>
    </xdr:to>
    <xdr:pic>
      <xdr:nvPicPr>
        <xdr:cNvPr id="12" name="Рисунок 5">
          <a:extLst>
            <a:ext uri="{FF2B5EF4-FFF2-40B4-BE49-F238E27FC236}">
              <a16:creationId xmlns:a16="http://schemas.microsoft.com/office/drawing/2014/main" id="{33729654-4D4E-45A4-82CB-F52F9DA119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34125" y="2486025"/>
          <a:ext cx="11766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147918</xdr:colOff>
      <xdr:row>4</xdr:row>
      <xdr:rowOff>303680</xdr:rowOff>
    </xdr:from>
    <xdr:to>
      <xdr:col>8</xdr:col>
      <xdr:colOff>595593</xdr:colOff>
      <xdr:row>5</xdr:row>
      <xdr:rowOff>341779</xdr:rowOff>
    </xdr:to>
    <xdr:pic>
      <xdr:nvPicPr>
        <xdr:cNvPr id="13" name="Рисунок 5">
          <a:extLst>
            <a:ext uri="{FF2B5EF4-FFF2-40B4-BE49-F238E27FC236}">
              <a16:creationId xmlns:a16="http://schemas.microsoft.com/office/drawing/2014/main" id="{0FF01A48-7631-4186-98CD-3AE3694114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62893" y="2456330"/>
          <a:ext cx="447675" cy="3428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219075</xdr:colOff>
      <xdr:row>4</xdr:row>
      <xdr:rowOff>0</xdr:rowOff>
    </xdr:from>
    <xdr:to>
      <xdr:col>14</xdr:col>
      <xdr:colOff>485775</xdr:colOff>
      <xdr:row>4</xdr:row>
      <xdr:rowOff>0</xdr:rowOff>
    </xdr:to>
    <xdr:pic>
      <xdr:nvPicPr>
        <xdr:cNvPr id="14" name="Рисунок 13" descr="C:\Temp\KClipboardExport\l41eo45a.gif">
          <a:extLst>
            <a:ext uri="{FF2B5EF4-FFF2-40B4-BE49-F238E27FC236}">
              <a16:creationId xmlns:a16="http://schemas.microsoft.com/office/drawing/2014/main" id="{A9AB6CD5-18DC-428B-BD34-8FFCE8811F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0953750" y="226695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F304D5-189D-4E15-834B-CD920BFB71F8}">
  <sheetPr>
    <tabColor rgb="FFFFFF00"/>
    <pageSetUpPr fitToPage="1"/>
  </sheetPr>
  <dimension ref="A1:AB31"/>
  <sheetViews>
    <sheetView tabSelected="1" view="pageBreakPreview" topLeftCell="A16" zoomScale="91" zoomScaleNormal="100" zoomScaleSheetLayoutView="91" workbookViewId="0">
      <selection activeCell="B14" sqref="B14"/>
    </sheetView>
  </sheetViews>
  <sheetFormatPr defaultColWidth="9.140625" defaultRowHeight="15" x14ac:dyDescent="0.25"/>
  <cols>
    <col min="1" max="1" width="4.140625" style="17" customWidth="1"/>
    <col min="2" max="2" width="30.5703125" style="1" customWidth="1"/>
    <col min="3" max="3" width="10.85546875" style="1" customWidth="1"/>
    <col min="4" max="4" width="11.140625" style="1" customWidth="1"/>
    <col min="5" max="5" width="11.42578125" style="1" customWidth="1"/>
    <col min="6" max="6" width="10.28515625" style="1" hidden="1" customWidth="1"/>
    <col min="7" max="7" width="8.5703125" style="1" hidden="1" customWidth="1"/>
    <col min="8" max="8" width="10.42578125" style="1" customWidth="1"/>
    <col min="9" max="9" width="10.85546875" style="1" customWidth="1"/>
    <col min="10" max="10" width="13.7109375" style="1" customWidth="1"/>
    <col min="11" max="11" width="9.7109375" style="1" customWidth="1"/>
    <col min="12" max="12" width="9.140625" style="1" customWidth="1"/>
    <col min="13" max="13" width="12" style="1" customWidth="1"/>
    <col min="14" max="14" width="12.85546875" style="1" customWidth="1"/>
    <col min="15" max="15" width="13.42578125" style="1" customWidth="1"/>
    <col min="16" max="17" width="13.5703125" style="1" customWidth="1"/>
    <col min="18" max="18" width="0.42578125" style="26" hidden="1" customWidth="1"/>
    <col min="19" max="19" width="6.85546875" style="26" hidden="1" customWidth="1"/>
    <col min="20" max="20" width="5.85546875" style="26" hidden="1" customWidth="1"/>
    <col min="21" max="21" width="0.5703125" style="26" hidden="1" customWidth="1"/>
    <col min="22" max="22" width="9" style="26" customWidth="1"/>
    <col min="23" max="24" width="6.140625" style="26" customWidth="1"/>
    <col min="25" max="25" width="9.140625" style="26" customWidth="1"/>
    <col min="26" max="28" width="9.140625" style="26"/>
    <col min="29" max="16384" width="9.140625" style="1"/>
  </cols>
  <sheetData>
    <row r="1" spans="1:28" ht="48" customHeight="1" x14ac:dyDescent="0.25">
      <c r="A1" s="39" t="s">
        <v>26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</row>
    <row r="2" spans="1:28" ht="18.75" x14ac:dyDescent="0.25">
      <c r="A2" s="40" t="s">
        <v>0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</row>
    <row r="3" spans="1:28" ht="24.75" customHeight="1" x14ac:dyDescent="0.25">
      <c r="A3" s="41" t="s">
        <v>33</v>
      </c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2"/>
    </row>
    <row r="4" spans="1:28" ht="87" customHeight="1" x14ac:dyDescent="0.25">
      <c r="A4" s="43" t="s">
        <v>27</v>
      </c>
      <c r="B4" s="44"/>
      <c r="C4" s="44"/>
      <c r="D4" s="44"/>
      <c r="E4" s="44"/>
      <c r="F4" s="44"/>
      <c r="G4" s="44"/>
      <c r="H4" s="44"/>
      <c r="I4" s="44"/>
      <c r="J4" s="44"/>
      <c r="K4" s="44"/>
      <c r="L4" s="44"/>
      <c r="M4" s="44"/>
      <c r="N4" s="44"/>
      <c r="O4" s="44"/>
      <c r="P4" s="44"/>
      <c r="Q4" s="44"/>
    </row>
    <row r="5" spans="1:28" x14ac:dyDescent="0.25">
      <c r="A5" s="45"/>
      <c r="B5" s="45"/>
      <c r="C5" s="45"/>
      <c r="D5" s="45"/>
      <c r="E5" s="45"/>
      <c r="F5" s="45"/>
      <c r="G5" s="45"/>
      <c r="H5" s="45"/>
      <c r="I5" s="45"/>
      <c r="J5" s="45"/>
      <c r="K5" s="45"/>
      <c r="L5" s="45"/>
      <c r="M5" s="45"/>
      <c r="N5" s="45"/>
      <c r="O5" s="45"/>
      <c r="P5" s="45"/>
      <c r="Q5" s="45"/>
    </row>
    <row r="6" spans="1:28" s="2" customFormat="1" ht="63.75" customHeight="1" x14ac:dyDescent="0.25">
      <c r="A6" s="57" t="s">
        <v>1</v>
      </c>
      <c r="B6" s="37" t="s">
        <v>2</v>
      </c>
      <c r="C6" s="60" t="s">
        <v>3</v>
      </c>
      <c r="D6" s="61"/>
      <c r="E6" s="61"/>
      <c r="F6" s="61"/>
      <c r="G6" s="62"/>
      <c r="H6" s="37" t="s">
        <v>21</v>
      </c>
      <c r="I6" s="37" t="s">
        <v>4</v>
      </c>
      <c r="J6" s="47"/>
      <c r="K6" s="37" t="s">
        <v>5</v>
      </c>
      <c r="L6" s="37" t="s">
        <v>6</v>
      </c>
      <c r="M6" s="51" t="s">
        <v>7</v>
      </c>
      <c r="N6" s="52"/>
      <c r="O6" s="53"/>
      <c r="P6" s="54" t="s">
        <v>8</v>
      </c>
      <c r="Q6" s="56" t="s">
        <v>9</v>
      </c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</row>
    <row r="7" spans="1:28" s="2" customFormat="1" ht="97.15" customHeight="1" x14ac:dyDescent="0.25">
      <c r="A7" s="58"/>
      <c r="B7" s="59"/>
      <c r="C7" s="24" t="s">
        <v>10</v>
      </c>
      <c r="D7" s="24" t="s">
        <v>11</v>
      </c>
      <c r="E7" s="24" t="s">
        <v>12</v>
      </c>
      <c r="F7" s="24" t="s">
        <v>13</v>
      </c>
      <c r="G7" s="24" t="s">
        <v>14</v>
      </c>
      <c r="H7" s="38"/>
      <c r="I7" s="38"/>
      <c r="J7" s="47"/>
      <c r="K7" s="38"/>
      <c r="L7" s="38"/>
      <c r="M7" s="25" t="s">
        <v>15</v>
      </c>
      <c r="N7" s="3" t="s">
        <v>16</v>
      </c>
      <c r="O7" s="4" t="s">
        <v>17</v>
      </c>
      <c r="P7" s="55"/>
      <c r="Q7" s="56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</row>
    <row r="8" spans="1:28" s="7" customFormat="1" ht="27" customHeight="1" x14ac:dyDescent="0.25">
      <c r="A8" s="5">
        <v>1</v>
      </c>
      <c r="B8" s="5">
        <v>2</v>
      </c>
      <c r="C8" s="5">
        <v>3</v>
      </c>
      <c r="D8" s="5">
        <v>4</v>
      </c>
      <c r="E8" s="5">
        <v>5</v>
      </c>
      <c r="F8" s="5">
        <v>6</v>
      </c>
      <c r="G8" s="5">
        <v>7</v>
      </c>
      <c r="H8" s="5">
        <v>6</v>
      </c>
      <c r="I8" s="5">
        <v>7</v>
      </c>
      <c r="J8" s="5" t="s">
        <v>22</v>
      </c>
      <c r="K8" s="6">
        <v>9</v>
      </c>
      <c r="L8" s="6" t="s">
        <v>23</v>
      </c>
      <c r="M8" s="6" t="s">
        <v>24</v>
      </c>
      <c r="N8" s="6">
        <v>12</v>
      </c>
      <c r="O8" s="6">
        <v>13</v>
      </c>
      <c r="P8" s="6">
        <v>14</v>
      </c>
      <c r="Q8" s="5" t="s">
        <v>25</v>
      </c>
      <c r="R8" s="27" t="s">
        <v>28</v>
      </c>
      <c r="S8" s="28" t="s">
        <v>29</v>
      </c>
      <c r="T8" s="28"/>
      <c r="U8" s="28"/>
      <c r="V8" s="28"/>
      <c r="W8" s="28"/>
      <c r="X8" s="28"/>
      <c r="Y8" s="28"/>
      <c r="Z8" s="28"/>
      <c r="AA8" s="28"/>
      <c r="AB8" s="28"/>
    </row>
    <row r="9" spans="1:28" s="7" customFormat="1" ht="25.5" customHeight="1" x14ac:dyDescent="0.25">
      <c r="A9" s="21">
        <v>1</v>
      </c>
      <c r="B9" s="31" t="s">
        <v>36</v>
      </c>
      <c r="C9" s="34">
        <v>340598</v>
      </c>
      <c r="D9" s="32">
        <v>374215.02</v>
      </c>
      <c r="E9" s="32">
        <v>367096.52</v>
      </c>
      <c r="F9" s="8"/>
      <c r="G9" s="8"/>
      <c r="H9" s="8"/>
      <c r="I9" s="35">
        <v>224309</v>
      </c>
      <c r="J9" s="19">
        <f t="shared" ref="J9:J22" si="0">C9+D9+E9</f>
        <v>1081909.54</v>
      </c>
      <c r="K9" s="30">
        <v>1</v>
      </c>
      <c r="L9" s="9">
        <v>3</v>
      </c>
      <c r="M9" s="19">
        <f t="shared" ref="M9:M22" si="1">J9/L9</f>
        <v>360636.51333333337</v>
      </c>
      <c r="N9" s="19">
        <f>IF(ISERR(STDEV(C9:G9)),"",STDEV(C9:G9))</f>
        <v>17715.100141408562</v>
      </c>
      <c r="O9" s="20">
        <f t="shared" ref="O9:O22" si="2">N9/M9</f>
        <v>4.9121759684479425E-2</v>
      </c>
      <c r="P9" s="22">
        <f>I9</f>
        <v>224309</v>
      </c>
      <c r="Q9" s="19">
        <f>P9*K9</f>
        <v>224309</v>
      </c>
      <c r="R9" s="28">
        <f t="shared" ref="R9:R12" si="3">P9*K9</f>
        <v>224309</v>
      </c>
      <c r="S9" s="28">
        <f>R9/T9*U9</f>
        <v>37384.833333333328</v>
      </c>
      <c r="T9" s="28">
        <v>120</v>
      </c>
      <c r="U9" s="28">
        <v>20</v>
      </c>
      <c r="V9" s="28"/>
      <c r="W9" s="28"/>
      <c r="X9" s="28"/>
      <c r="Y9" s="28"/>
      <c r="Z9" s="28"/>
      <c r="AA9" s="28"/>
      <c r="AB9" s="28"/>
    </row>
    <row r="10" spans="1:28" s="7" customFormat="1" ht="25.5" x14ac:dyDescent="0.25">
      <c r="A10" s="21">
        <v>2</v>
      </c>
      <c r="B10" s="31" t="s">
        <v>35</v>
      </c>
      <c r="C10" s="32">
        <v>79782</v>
      </c>
      <c r="D10" s="32">
        <v>87110</v>
      </c>
      <c r="E10" s="32">
        <v>85517.92</v>
      </c>
      <c r="F10" s="8"/>
      <c r="G10" s="8"/>
      <c r="H10" s="8"/>
      <c r="I10" s="33">
        <v>97204.74</v>
      </c>
      <c r="J10" s="19">
        <f t="shared" si="0"/>
        <v>252409.91999999998</v>
      </c>
      <c r="K10" s="30">
        <v>1</v>
      </c>
      <c r="L10" s="9">
        <v>3</v>
      </c>
      <c r="M10" s="19">
        <f>J10/L10</f>
        <v>84136.639999999999</v>
      </c>
      <c r="N10" s="19">
        <f t="shared" ref="N10:N22" si="4">IF(ISERR(STDEV(C10:G10)),"",STDEV(C10:G10))</f>
        <v>3854.3283239495827</v>
      </c>
      <c r="O10" s="20">
        <f t="shared" si="2"/>
        <v>4.5810342841710615E-2</v>
      </c>
      <c r="P10" s="22">
        <f t="shared" ref="P10:P22" si="5">M10</f>
        <v>84136.639999999999</v>
      </c>
      <c r="Q10" s="19">
        <f>C10*K10</f>
        <v>79782</v>
      </c>
      <c r="R10" s="28">
        <f t="shared" si="3"/>
        <v>84136.639999999999</v>
      </c>
      <c r="S10" s="28">
        <f>R10/T10*U10</f>
        <v>14022.773333333333</v>
      </c>
      <c r="T10" s="28">
        <v>120</v>
      </c>
      <c r="U10" s="28">
        <v>20</v>
      </c>
      <c r="V10" s="28"/>
      <c r="W10" s="28"/>
      <c r="X10" s="28"/>
      <c r="Y10" s="28"/>
      <c r="Z10" s="28"/>
      <c r="AA10" s="28"/>
      <c r="AB10" s="28"/>
    </row>
    <row r="11" spans="1:28" s="7" customFormat="1" ht="38.25" x14ac:dyDescent="0.25">
      <c r="A11" s="21">
        <v>3</v>
      </c>
      <c r="B11" s="31" t="s">
        <v>34</v>
      </c>
      <c r="C11" s="32">
        <v>22477.32</v>
      </c>
      <c r="D11" s="32">
        <v>24695.48</v>
      </c>
      <c r="E11" s="32">
        <v>24225.71</v>
      </c>
      <c r="F11" s="8"/>
      <c r="G11" s="8"/>
      <c r="H11" s="8"/>
      <c r="I11" s="36">
        <v>14176</v>
      </c>
      <c r="J11" s="19">
        <f t="shared" si="0"/>
        <v>71398.510000000009</v>
      </c>
      <c r="K11" s="30">
        <v>1</v>
      </c>
      <c r="L11" s="9">
        <v>3</v>
      </c>
      <c r="M11" s="19">
        <f>J11/L11</f>
        <v>23799.503333333338</v>
      </c>
      <c r="N11" s="19">
        <f t="shared" si="4"/>
        <v>1168.8873078416639</v>
      </c>
      <c r="O11" s="20">
        <f t="shared" si="2"/>
        <v>4.9113937020884485E-2</v>
      </c>
      <c r="P11" s="22">
        <f>I11</f>
        <v>14176</v>
      </c>
      <c r="Q11" s="19">
        <f>P11*K11</f>
        <v>14176</v>
      </c>
      <c r="R11" s="28"/>
      <c r="S11" s="28"/>
      <c r="T11" s="28"/>
      <c r="U11" s="28"/>
      <c r="V11" s="28"/>
      <c r="W11" s="28"/>
      <c r="X11" s="28"/>
      <c r="Y11" s="28"/>
      <c r="Z11" s="28"/>
      <c r="AA11" s="28"/>
      <c r="AB11" s="28"/>
    </row>
    <row r="12" spans="1:28" s="7" customFormat="1" ht="25.5" x14ac:dyDescent="0.25">
      <c r="A12" s="21">
        <v>4</v>
      </c>
      <c r="B12" s="31" t="s">
        <v>37</v>
      </c>
      <c r="C12" s="32">
        <v>2015</v>
      </c>
      <c r="D12" s="32">
        <v>2213.88</v>
      </c>
      <c r="E12" s="32">
        <v>2171.77</v>
      </c>
      <c r="F12" s="8"/>
      <c r="G12" s="8"/>
      <c r="H12" s="8"/>
      <c r="I12" s="22"/>
      <c r="J12" s="19">
        <f t="shared" si="0"/>
        <v>6400.65</v>
      </c>
      <c r="K12" s="30">
        <v>1</v>
      </c>
      <c r="L12" s="9">
        <v>3</v>
      </c>
      <c r="M12" s="19">
        <f t="shared" si="1"/>
        <v>2133.5499999999997</v>
      </c>
      <c r="N12" s="19">
        <f t="shared" si="4"/>
        <v>104.80405478797091</v>
      </c>
      <c r="O12" s="20">
        <f t="shared" si="2"/>
        <v>4.9121911737700509E-2</v>
      </c>
      <c r="P12" s="22">
        <f t="shared" si="5"/>
        <v>2133.5499999999997</v>
      </c>
      <c r="Q12" s="19">
        <f t="shared" ref="Q12:Q21" si="6">C12*K12</f>
        <v>2015</v>
      </c>
      <c r="R12" s="28">
        <f t="shared" si="3"/>
        <v>2133.5499999999997</v>
      </c>
      <c r="S12" s="28"/>
      <c r="T12" s="28"/>
      <c r="U12" s="28"/>
      <c r="V12" s="28"/>
      <c r="W12" s="28"/>
      <c r="X12" s="28"/>
      <c r="Y12" s="28"/>
      <c r="Z12" s="28"/>
      <c r="AA12" s="28"/>
      <c r="AB12" s="28"/>
    </row>
    <row r="13" spans="1:28" s="7" customFormat="1" ht="28.5" customHeight="1" x14ac:dyDescent="0.25">
      <c r="A13" s="21">
        <v>5</v>
      </c>
      <c r="B13" s="31" t="s">
        <v>42</v>
      </c>
      <c r="C13" s="32">
        <v>53949</v>
      </c>
      <c r="D13" s="32">
        <v>59273.77</v>
      </c>
      <c r="E13" s="32">
        <v>58146.23</v>
      </c>
      <c r="F13" s="8"/>
      <c r="G13" s="8"/>
      <c r="H13" s="8"/>
      <c r="I13" s="22">
        <v>66472.25</v>
      </c>
      <c r="J13" s="19">
        <f t="shared" si="0"/>
        <v>171369</v>
      </c>
      <c r="K13" s="30">
        <v>1</v>
      </c>
      <c r="L13" s="9">
        <v>3</v>
      </c>
      <c r="M13" s="19">
        <f t="shared" si="1"/>
        <v>57123</v>
      </c>
      <c r="N13" s="19">
        <f t="shared" si="4"/>
        <v>2805.983537531893</v>
      </c>
      <c r="O13" s="20">
        <f t="shared" si="2"/>
        <v>4.9121781725957901E-2</v>
      </c>
      <c r="P13" s="22">
        <f t="shared" si="5"/>
        <v>57123</v>
      </c>
      <c r="Q13" s="19">
        <f t="shared" si="6"/>
        <v>53949</v>
      </c>
      <c r="R13" s="28"/>
      <c r="S13" s="28"/>
      <c r="T13" s="28"/>
      <c r="U13" s="28"/>
      <c r="V13" s="28"/>
      <c r="W13" s="28"/>
      <c r="X13" s="28"/>
      <c r="Y13" s="28"/>
      <c r="Z13" s="28"/>
      <c r="AA13" s="28"/>
      <c r="AB13" s="28"/>
    </row>
    <row r="14" spans="1:28" s="7" customFormat="1" ht="25.5" x14ac:dyDescent="0.25">
      <c r="A14" s="21">
        <v>6</v>
      </c>
      <c r="B14" s="31" t="s">
        <v>38</v>
      </c>
      <c r="C14" s="32">
        <v>1429</v>
      </c>
      <c r="D14" s="32">
        <v>1570.04</v>
      </c>
      <c r="E14" s="32">
        <v>1540.18</v>
      </c>
      <c r="F14" s="8"/>
      <c r="G14" s="8"/>
      <c r="H14" s="8"/>
      <c r="I14" s="22"/>
      <c r="J14" s="19">
        <f t="shared" si="0"/>
        <v>4539.22</v>
      </c>
      <c r="K14" s="30">
        <v>3</v>
      </c>
      <c r="L14" s="9">
        <v>3</v>
      </c>
      <c r="M14" s="19">
        <f t="shared" si="1"/>
        <v>1513.0733333333335</v>
      </c>
      <c r="N14" s="19">
        <f t="shared" si="4"/>
        <v>74.324618622185554</v>
      </c>
      <c r="O14" s="20">
        <f t="shared" si="2"/>
        <v>4.9121623509448022E-2</v>
      </c>
      <c r="P14" s="22">
        <f t="shared" si="5"/>
        <v>1513.0733333333335</v>
      </c>
      <c r="Q14" s="19">
        <f t="shared" si="6"/>
        <v>4287</v>
      </c>
      <c r="R14" s="28"/>
      <c r="S14" s="28"/>
      <c r="T14" s="28"/>
      <c r="U14" s="28"/>
      <c r="V14" s="28"/>
      <c r="W14" s="28"/>
      <c r="X14" s="28"/>
      <c r="Y14" s="28"/>
      <c r="Z14" s="28"/>
      <c r="AA14" s="28"/>
      <c r="AB14" s="28"/>
    </row>
    <row r="15" spans="1:28" s="7" customFormat="1" ht="25.5" x14ac:dyDescent="0.25">
      <c r="A15" s="21">
        <v>7</v>
      </c>
      <c r="B15" s="31" t="s">
        <v>39</v>
      </c>
      <c r="C15" s="32">
        <v>1284</v>
      </c>
      <c r="D15" s="32">
        <v>1410.73</v>
      </c>
      <c r="E15" s="32">
        <v>1383.9</v>
      </c>
      <c r="F15" s="8"/>
      <c r="G15" s="8"/>
      <c r="H15" s="8"/>
      <c r="I15" s="22"/>
      <c r="J15" s="19">
        <f>C15+D15+E15</f>
        <v>4078.63</v>
      </c>
      <c r="K15" s="30">
        <v>3</v>
      </c>
      <c r="L15" s="9">
        <v>3</v>
      </c>
      <c r="M15" s="19">
        <f>J15/L15</f>
        <v>1359.5433333333333</v>
      </c>
      <c r="N15" s="19">
        <f t="shared" si="4"/>
        <v>66.783670409265</v>
      </c>
      <c r="O15" s="20">
        <f t="shared" si="2"/>
        <v>4.9122134449017196E-2</v>
      </c>
      <c r="P15" s="22">
        <f>M15</f>
        <v>1359.5433333333333</v>
      </c>
      <c r="Q15" s="19">
        <f t="shared" si="6"/>
        <v>3852</v>
      </c>
      <c r="R15" s="28"/>
      <c r="S15" s="28"/>
      <c r="T15" s="28"/>
      <c r="U15" s="28"/>
      <c r="V15" s="28"/>
      <c r="W15" s="28"/>
      <c r="X15" s="28"/>
      <c r="Y15" s="28"/>
      <c r="Z15" s="28"/>
      <c r="AA15" s="28"/>
      <c r="AB15" s="28"/>
    </row>
    <row r="16" spans="1:28" s="7" customFormat="1" ht="25.5" x14ac:dyDescent="0.25">
      <c r="A16" s="21">
        <v>8</v>
      </c>
      <c r="B16" s="31" t="s">
        <v>40</v>
      </c>
      <c r="C16" s="32">
        <v>1427</v>
      </c>
      <c r="D16" s="32">
        <v>1567.84</v>
      </c>
      <c r="E16" s="32">
        <v>1538.02</v>
      </c>
      <c r="F16" s="8"/>
      <c r="G16" s="8"/>
      <c r="H16" s="8"/>
      <c r="I16" s="22"/>
      <c r="J16" s="19">
        <f t="shared" si="0"/>
        <v>4532.8600000000006</v>
      </c>
      <c r="K16" s="30">
        <v>3</v>
      </c>
      <c r="L16" s="9">
        <v>3</v>
      </c>
      <c r="M16" s="19">
        <f t="shared" si="1"/>
        <v>1510.9533333333336</v>
      </c>
      <c r="N16" s="19">
        <f t="shared" si="4"/>
        <v>74.218796361388996</v>
      </c>
      <c r="O16" s="20">
        <f t="shared" si="2"/>
        <v>4.9120508704033866E-2</v>
      </c>
      <c r="P16" s="22">
        <f t="shared" si="5"/>
        <v>1510.9533333333336</v>
      </c>
      <c r="Q16" s="19">
        <f t="shared" si="6"/>
        <v>4281</v>
      </c>
      <c r="R16" s="28"/>
      <c r="S16" s="28"/>
      <c r="T16" s="28"/>
      <c r="U16" s="28"/>
      <c r="V16" s="28"/>
      <c r="W16" s="28"/>
      <c r="X16" s="28"/>
      <c r="Y16" s="28"/>
      <c r="Z16" s="28"/>
      <c r="AA16" s="28"/>
      <c r="AB16" s="28"/>
    </row>
    <row r="17" spans="1:28" s="7" customFormat="1" ht="25.5" x14ac:dyDescent="0.25">
      <c r="A17" s="21">
        <v>9</v>
      </c>
      <c r="B17" s="31" t="s">
        <v>41</v>
      </c>
      <c r="C17" s="32">
        <v>1427</v>
      </c>
      <c r="D17" s="32">
        <v>1567.84</v>
      </c>
      <c r="E17" s="32">
        <v>1538.02</v>
      </c>
      <c r="F17" s="8"/>
      <c r="G17" s="8"/>
      <c r="H17" s="8"/>
      <c r="I17" s="22"/>
      <c r="J17" s="19">
        <f t="shared" si="0"/>
        <v>4532.8600000000006</v>
      </c>
      <c r="K17" s="30">
        <v>3</v>
      </c>
      <c r="L17" s="9">
        <v>3</v>
      </c>
      <c r="M17" s="19">
        <f t="shared" si="1"/>
        <v>1510.9533333333336</v>
      </c>
      <c r="N17" s="19">
        <f t="shared" si="4"/>
        <v>74.218796361388996</v>
      </c>
      <c r="O17" s="20">
        <f t="shared" si="2"/>
        <v>4.9120508704033866E-2</v>
      </c>
      <c r="P17" s="22">
        <f t="shared" si="5"/>
        <v>1510.9533333333336</v>
      </c>
      <c r="Q17" s="19">
        <f t="shared" si="6"/>
        <v>4281</v>
      </c>
      <c r="R17" s="28"/>
      <c r="S17" s="28"/>
      <c r="T17" s="28"/>
      <c r="U17" s="28"/>
      <c r="V17" s="28"/>
      <c r="W17" s="28"/>
      <c r="X17" s="28"/>
      <c r="Y17" s="28"/>
      <c r="Z17" s="28"/>
      <c r="AA17" s="28"/>
      <c r="AB17" s="28"/>
    </row>
    <row r="18" spans="1:28" s="7" customFormat="1" ht="25.5" x14ac:dyDescent="0.25">
      <c r="A18" s="21">
        <v>10</v>
      </c>
      <c r="B18" s="31" t="s">
        <v>43</v>
      </c>
      <c r="C18" s="32">
        <v>1429</v>
      </c>
      <c r="D18" s="32">
        <v>1570.04</v>
      </c>
      <c r="E18" s="32">
        <v>1540.18</v>
      </c>
      <c r="F18" s="8"/>
      <c r="G18" s="8"/>
      <c r="H18" s="8"/>
      <c r="I18" s="22"/>
      <c r="J18" s="19">
        <f t="shared" si="0"/>
        <v>4539.22</v>
      </c>
      <c r="K18" s="30">
        <v>1</v>
      </c>
      <c r="L18" s="9">
        <v>3</v>
      </c>
      <c r="M18" s="19">
        <f t="shared" si="1"/>
        <v>1513.0733333333335</v>
      </c>
      <c r="N18" s="19">
        <f t="shared" si="4"/>
        <v>74.324618622185554</v>
      </c>
      <c r="O18" s="20">
        <f t="shared" si="2"/>
        <v>4.9121623509448022E-2</v>
      </c>
      <c r="P18" s="22">
        <f t="shared" si="5"/>
        <v>1513.0733333333335</v>
      </c>
      <c r="Q18" s="19">
        <f t="shared" si="6"/>
        <v>1429</v>
      </c>
      <c r="R18" s="28"/>
      <c r="S18" s="28"/>
      <c r="T18" s="28"/>
      <c r="U18" s="28"/>
      <c r="V18" s="28"/>
      <c r="W18" s="28"/>
      <c r="X18" s="28"/>
      <c r="Y18" s="28"/>
      <c r="Z18" s="28"/>
      <c r="AA18" s="28"/>
      <c r="AB18" s="28"/>
    </row>
    <row r="19" spans="1:28" s="7" customFormat="1" ht="38.25" x14ac:dyDescent="0.25">
      <c r="A19" s="21">
        <v>11</v>
      </c>
      <c r="B19" s="31" t="s">
        <v>44</v>
      </c>
      <c r="C19" s="32">
        <v>3249</v>
      </c>
      <c r="D19" s="32">
        <v>3569.68</v>
      </c>
      <c r="E19" s="32">
        <v>3501.77</v>
      </c>
      <c r="F19" s="8"/>
      <c r="G19" s="8"/>
      <c r="H19" s="8"/>
      <c r="I19" s="22"/>
      <c r="J19" s="19">
        <f t="shared" si="0"/>
        <v>10320.450000000001</v>
      </c>
      <c r="K19" s="30">
        <v>1</v>
      </c>
      <c r="L19" s="9">
        <v>3</v>
      </c>
      <c r="M19" s="19">
        <f t="shared" si="1"/>
        <v>3440.15</v>
      </c>
      <c r="N19" s="19">
        <f t="shared" si="4"/>
        <v>168.98722999090782</v>
      </c>
      <c r="O19" s="20">
        <f t="shared" si="2"/>
        <v>4.912205281482139E-2</v>
      </c>
      <c r="P19" s="22">
        <f t="shared" si="5"/>
        <v>3440.15</v>
      </c>
      <c r="Q19" s="19">
        <f t="shared" si="6"/>
        <v>3249</v>
      </c>
      <c r="R19" s="28"/>
      <c r="S19" s="28"/>
      <c r="T19" s="28"/>
      <c r="U19" s="28"/>
      <c r="V19" s="28"/>
      <c r="W19" s="28"/>
      <c r="X19" s="28"/>
      <c r="Y19" s="28"/>
      <c r="Z19" s="28"/>
      <c r="AA19" s="28"/>
      <c r="AB19" s="28"/>
    </row>
    <row r="20" spans="1:28" s="7" customFormat="1" ht="25.5" x14ac:dyDescent="0.25">
      <c r="A20" s="21">
        <v>12</v>
      </c>
      <c r="B20" s="31" t="s">
        <v>47</v>
      </c>
      <c r="C20" s="32">
        <v>2859</v>
      </c>
      <c r="D20" s="32">
        <v>3141.18</v>
      </c>
      <c r="E20" s="32">
        <v>3081.43</v>
      </c>
      <c r="F20" s="8"/>
      <c r="G20" s="8"/>
      <c r="H20" s="8"/>
      <c r="I20" s="22"/>
      <c r="J20" s="19">
        <f t="shared" si="0"/>
        <v>9081.61</v>
      </c>
      <c r="K20" s="30">
        <v>1</v>
      </c>
      <c r="L20" s="9">
        <v>3</v>
      </c>
      <c r="M20" s="19">
        <f t="shared" si="1"/>
        <v>3027.2033333333334</v>
      </c>
      <c r="N20" s="19">
        <f>IF(ISERR(STDEV(C20:G20)),"",STDEV(C20:G20))</f>
        <v>148.7003249267913</v>
      </c>
      <c r="O20" s="20">
        <f t="shared" si="2"/>
        <v>4.9121353458293618E-2</v>
      </c>
      <c r="P20" s="22">
        <f>M20</f>
        <v>3027.2033333333334</v>
      </c>
      <c r="Q20" s="19">
        <f t="shared" si="6"/>
        <v>2859</v>
      </c>
      <c r="R20" s="28"/>
      <c r="S20" s="28"/>
      <c r="T20" s="28"/>
      <c r="U20" s="28"/>
      <c r="V20" s="28"/>
      <c r="W20" s="28"/>
      <c r="X20" s="28"/>
      <c r="Y20" s="28"/>
      <c r="Z20" s="28"/>
      <c r="AA20" s="28"/>
      <c r="AB20" s="28"/>
    </row>
    <row r="21" spans="1:28" s="7" customFormat="1" ht="38.25" x14ac:dyDescent="0.25">
      <c r="A21" s="21">
        <v>13</v>
      </c>
      <c r="B21" s="31" t="s">
        <v>45</v>
      </c>
      <c r="C21" s="32">
        <v>923</v>
      </c>
      <c r="D21" s="32">
        <v>1014.1</v>
      </c>
      <c r="E21" s="32">
        <v>994.81</v>
      </c>
      <c r="F21" s="8"/>
      <c r="G21" s="8"/>
      <c r="H21" s="8"/>
      <c r="I21" s="22"/>
      <c r="J21" s="19">
        <f>C21+D21+E21</f>
        <v>2931.91</v>
      </c>
      <c r="K21" s="30">
        <v>5</v>
      </c>
      <c r="L21" s="9">
        <v>3</v>
      </c>
      <c r="M21" s="19">
        <f>J21/L21</f>
        <v>977.30333333333328</v>
      </c>
      <c r="N21" s="19">
        <f>IF(ISERR(STDEV(C21:G21)),"",STDEV(C21:G21))</f>
        <v>48.006926930739205</v>
      </c>
      <c r="O21" s="20">
        <f t="shared" si="2"/>
        <v>4.9121828702865238E-2</v>
      </c>
      <c r="P21" s="22">
        <f>M21</f>
        <v>977.30333333333328</v>
      </c>
      <c r="Q21" s="19">
        <f t="shared" si="6"/>
        <v>4615</v>
      </c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</row>
    <row r="22" spans="1:28" s="7" customFormat="1" ht="25.5" x14ac:dyDescent="0.25">
      <c r="A22" s="21">
        <v>14</v>
      </c>
      <c r="B22" s="31" t="s">
        <v>46</v>
      </c>
      <c r="C22" s="32">
        <v>3900</v>
      </c>
      <c r="D22" s="32">
        <v>4284.93</v>
      </c>
      <c r="E22" s="32">
        <v>4203.42</v>
      </c>
      <c r="F22" s="8"/>
      <c r="G22" s="8"/>
      <c r="H22" s="8"/>
      <c r="I22" s="22"/>
      <c r="J22" s="19">
        <f t="shared" si="0"/>
        <v>12388.35</v>
      </c>
      <c r="K22" s="30">
        <v>1</v>
      </c>
      <c r="L22" s="9">
        <v>3</v>
      </c>
      <c r="M22" s="19">
        <f t="shared" si="1"/>
        <v>4129.45</v>
      </c>
      <c r="N22" s="19">
        <f t="shared" si="4"/>
        <v>202.84586981252554</v>
      </c>
      <c r="O22" s="20">
        <f t="shared" si="2"/>
        <v>4.9121764354218007E-2</v>
      </c>
      <c r="P22" s="22">
        <f t="shared" si="5"/>
        <v>4129.45</v>
      </c>
      <c r="Q22" s="19">
        <f t="shared" ref="Q22" si="7">C22*K22</f>
        <v>3900</v>
      </c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</row>
    <row r="23" spans="1:28" s="10" customFormat="1" x14ac:dyDescent="0.25">
      <c r="A23" s="11"/>
      <c r="B23" s="12"/>
      <c r="C23" s="12"/>
      <c r="D23" s="12"/>
      <c r="E23" s="12"/>
      <c r="F23" s="12"/>
      <c r="G23" s="12"/>
      <c r="H23" s="12"/>
      <c r="I23" s="12"/>
      <c r="J23" s="13"/>
      <c r="K23" s="12"/>
      <c r="L23" s="12"/>
      <c r="M23" s="14"/>
      <c r="N23" s="14"/>
      <c r="O23" s="15"/>
      <c r="P23" s="15"/>
      <c r="Q23" s="14"/>
      <c r="R23" s="29">
        <f>SUM(R9:R12)</f>
        <v>310579.19</v>
      </c>
      <c r="S23" s="26">
        <f>SUM(S9:S10)</f>
        <v>51407.606666666659</v>
      </c>
      <c r="T23" s="26"/>
      <c r="U23" s="26"/>
      <c r="V23" s="26"/>
      <c r="W23" s="26"/>
      <c r="X23" s="26"/>
      <c r="Y23" s="26"/>
      <c r="Z23" s="26"/>
      <c r="AA23" s="26"/>
      <c r="AB23" s="26"/>
    </row>
    <row r="24" spans="1:28" s="10" customFormat="1" ht="27" customHeight="1" x14ac:dyDescent="0.25">
      <c r="A24" s="48" t="s">
        <v>18</v>
      </c>
      <c r="B24" s="48"/>
      <c r="C24" s="48"/>
      <c r="D24" s="48"/>
      <c r="E24" s="48"/>
      <c r="F24" s="48"/>
      <c r="G24" s="48"/>
      <c r="H24" s="48"/>
      <c r="I24" s="48"/>
      <c r="J24" s="48"/>
      <c r="K24" s="48"/>
      <c r="L24" s="48"/>
      <c r="M24" s="48"/>
      <c r="N24" s="48"/>
      <c r="O24" s="48"/>
      <c r="P24" s="48"/>
      <c r="Q24" s="16">
        <f>SUM(Q9:Q22)</f>
        <v>406984</v>
      </c>
      <c r="R24" s="26"/>
      <c r="S24" s="26"/>
      <c r="T24" s="26"/>
      <c r="U24" s="26"/>
      <c r="V24" s="26"/>
      <c r="W24" s="26"/>
      <c r="X24" s="26"/>
      <c r="Y24" s="26"/>
      <c r="Z24" s="26"/>
      <c r="AA24" s="26"/>
      <c r="AB24" s="26"/>
    </row>
    <row r="25" spans="1:28" s="10" customFormat="1" ht="45.75" customHeight="1" x14ac:dyDescent="0.25">
      <c r="A25" s="2"/>
      <c r="B25" s="49" t="s">
        <v>19</v>
      </c>
      <c r="C25" s="49"/>
      <c r="D25" s="49"/>
      <c r="E25" s="49"/>
      <c r="F25" s="49"/>
      <c r="G25" s="49"/>
      <c r="H25" s="49"/>
      <c r="I25" s="49"/>
      <c r="J25" s="49"/>
      <c r="K25" s="49"/>
      <c r="L25" s="49"/>
      <c r="M25" s="49"/>
      <c r="N25" s="49"/>
      <c r="O25" s="49"/>
      <c r="P25" s="49"/>
      <c r="Q25" s="49"/>
      <c r="R25" s="26"/>
      <c r="S25" s="26"/>
      <c r="T25" s="26"/>
      <c r="U25" s="26"/>
      <c r="V25" s="26"/>
      <c r="W25" s="26"/>
      <c r="X25" s="26"/>
      <c r="Y25" s="26"/>
      <c r="Z25" s="26"/>
      <c r="AA25" s="26"/>
      <c r="AB25" s="26"/>
    </row>
    <row r="26" spans="1:28" s="10" customFormat="1" ht="32.25" customHeight="1" x14ac:dyDescent="0.25">
      <c r="B26" s="50" t="s">
        <v>20</v>
      </c>
      <c r="C26" s="50"/>
      <c r="D26" s="50"/>
      <c r="E26" s="50"/>
      <c r="F26" s="50"/>
      <c r="G26" s="50"/>
      <c r="H26" s="50"/>
      <c r="I26" s="50"/>
      <c r="J26" s="50"/>
      <c r="K26" s="50"/>
      <c r="L26" s="50"/>
      <c r="M26" s="50"/>
      <c r="N26" s="50"/>
      <c r="O26" s="50"/>
      <c r="P26" s="50"/>
      <c r="Q26" s="50"/>
      <c r="R26" s="26"/>
      <c r="S26" s="26"/>
      <c r="T26" s="26"/>
      <c r="U26" s="26"/>
      <c r="V26" s="26"/>
      <c r="W26" s="26"/>
      <c r="X26" s="26"/>
      <c r="Y26" s="26"/>
      <c r="Z26" s="26"/>
      <c r="AA26" s="26"/>
      <c r="AB26" s="26"/>
    </row>
    <row r="27" spans="1:28" ht="36" customHeight="1" x14ac:dyDescent="0.25">
      <c r="B27" s="50" t="s">
        <v>30</v>
      </c>
      <c r="C27" s="50"/>
      <c r="D27" s="50"/>
      <c r="E27" s="50"/>
      <c r="F27" s="50"/>
      <c r="G27" s="50"/>
      <c r="H27" s="50"/>
      <c r="I27" s="50"/>
      <c r="J27" s="50"/>
      <c r="K27" s="50"/>
      <c r="L27" s="50"/>
      <c r="M27" s="50"/>
      <c r="N27" s="50"/>
      <c r="O27" s="50"/>
      <c r="P27" s="50"/>
      <c r="Q27" s="50"/>
    </row>
    <row r="28" spans="1:28" ht="15.75" x14ac:dyDescent="0.25">
      <c r="B28" s="46" t="s">
        <v>31</v>
      </c>
      <c r="C28" s="46"/>
      <c r="D28" s="46"/>
      <c r="E28" s="23"/>
      <c r="F28" s="23"/>
      <c r="G28" s="23"/>
      <c r="H28" s="23"/>
      <c r="I28" s="46" t="s">
        <v>32</v>
      </c>
      <c r="J28" s="46"/>
    </row>
    <row r="31" spans="1:28" x14ac:dyDescent="0.25">
      <c r="Q31" s="18"/>
    </row>
  </sheetData>
  <autoFilter ref="A8:Q9" xr:uid="{00000000-0009-0000-0000-000000000000}"/>
  <mergeCells count="22">
    <mergeCell ref="B28:D28"/>
    <mergeCell ref="I28:J28"/>
    <mergeCell ref="J6:J7"/>
    <mergeCell ref="K6:K7"/>
    <mergeCell ref="L6:L7"/>
    <mergeCell ref="A24:P24"/>
    <mergeCell ref="B25:Q25"/>
    <mergeCell ref="B26:Q26"/>
    <mergeCell ref="B27:Q27"/>
    <mergeCell ref="M6:O6"/>
    <mergeCell ref="P6:P7"/>
    <mergeCell ref="Q6:Q7"/>
    <mergeCell ref="A6:A7"/>
    <mergeCell ref="B6:B7"/>
    <mergeCell ref="C6:G6"/>
    <mergeCell ref="H6:H7"/>
    <mergeCell ref="I6:I7"/>
    <mergeCell ref="A1:Q1"/>
    <mergeCell ref="A2:Q2"/>
    <mergeCell ref="A3:Q3"/>
    <mergeCell ref="A4:Q4"/>
    <mergeCell ref="A5:Q5"/>
  </mergeCells>
  <conditionalFormatting sqref="O9:O23">
    <cfRule type="cellIs" dxfId="2" priority="1" stopIfTrue="1" operator="greaterThanOrEqual">
      <formula>0.33</formula>
    </cfRule>
    <cfRule type="cellIs" dxfId="1" priority="2" stopIfTrue="1" operator="greaterThanOrEqual">
      <formula>0.33</formula>
    </cfRule>
    <cfRule type="cellIs" dxfId="0" priority="3" stopIfTrue="1" operator="between">
      <formula>33</formula>
      <formula>100</formula>
    </cfRule>
  </conditionalFormatting>
  <pageMargins left="0.39370078740157483" right="0.39370078740157483" top="0.59055118110236227" bottom="0.59055118110236227" header="0" footer="0"/>
  <pageSetup paperSize="9" scale="55" orientation="landscape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Расчет +100р</vt:lpstr>
      <vt:lpstr>'Расчет +100р'!Область_печати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2026-03-10T09:13:16Z</cp:lastPrinted>
  <dcterms:created xsi:type="dcterms:W3CDTF">2021-07-27T12:27:58Z</dcterms:created>
  <dcterms:modified xsi:type="dcterms:W3CDTF">2026-05-29T08:49:03Z</dcterms:modified>
</cp:coreProperties>
</file>