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Lugkova\Desktop\Витмак\Волна-3_май 2026\"/>
    </mc:Choice>
  </mc:AlternateContent>
  <bookViews>
    <workbookView xWindow="0" yWindow="0" windowWidth="21600" windowHeight="9045" tabRatio="500"/>
  </bookViews>
  <sheets>
    <sheet name="2026" sheetId="1" r:id="rId1"/>
    <sheet name="530СВОД" sheetId="2" state="hidden" r:id="rId2"/>
  </sheets>
  <externalReferences>
    <externalReference r:id="rId3"/>
  </externalReferences>
  <calcPr calcId="162913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F11" i="1" l="1"/>
  <c r="F8" i="1"/>
  <c r="F9" i="1"/>
  <c r="N11" i="2"/>
  <c r="M11" i="2"/>
  <c r="K11" i="2"/>
  <c r="J11" i="2"/>
  <c r="E11" i="2"/>
  <c r="N10" i="2"/>
  <c r="M10" i="2"/>
  <c r="H10" i="2"/>
  <c r="J10" i="2" s="1"/>
  <c r="Q10" i="2" s="1"/>
  <c r="C10" i="2"/>
  <c r="G10" i="2" s="1"/>
  <c r="P10" i="2" s="1"/>
  <c r="N9" i="2"/>
  <c r="M9" i="2"/>
  <c r="H9" i="2"/>
  <c r="J9" i="2" s="1"/>
  <c r="Q9" i="2" s="1"/>
  <c r="C9" i="2"/>
  <c r="G9" i="2" s="1"/>
  <c r="P9" i="2" s="1"/>
  <c r="N8" i="2"/>
  <c r="M8" i="2"/>
  <c r="H8" i="2"/>
  <c r="J8" i="2" s="1"/>
  <c r="Q8" i="2" s="1"/>
  <c r="C8" i="2"/>
  <c r="G8" i="2" s="1"/>
  <c r="P8" i="2" s="1"/>
  <c r="N7" i="2"/>
  <c r="M7" i="2"/>
  <c r="H7" i="2"/>
  <c r="J7" i="2" s="1"/>
  <c r="Q7" i="2" s="1"/>
  <c r="C7" i="2"/>
  <c r="G7" i="2" s="1"/>
  <c r="P7" i="2" s="1"/>
  <c r="N6" i="2"/>
  <c r="M6" i="2"/>
  <c r="H6" i="2"/>
  <c r="J6" i="2" s="1"/>
  <c r="Q6" i="2" s="1"/>
  <c r="Q12" i="2" s="1"/>
  <c r="C6" i="2"/>
  <c r="G6" i="2" s="1"/>
  <c r="P6" i="2" s="1"/>
  <c r="P12" i="2" s="1"/>
  <c r="F7" i="1"/>
  <c r="E10" i="2" l="1"/>
  <c r="E6" i="2"/>
  <c r="E7" i="2"/>
  <c r="E8" i="2"/>
  <c r="E9" i="2"/>
  <c r="O7" i="2" l="1"/>
  <c r="R7" i="2" s="1"/>
  <c r="K7" i="2"/>
  <c r="O6" i="2"/>
  <c r="K6" i="2"/>
  <c r="O9" i="2"/>
  <c r="R9" i="2" s="1"/>
  <c r="K9" i="2"/>
  <c r="O8" i="2"/>
  <c r="R8" i="2" s="1"/>
  <c r="K8" i="2"/>
  <c r="O10" i="2"/>
  <c r="R10" i="2" s="1"/>
  <c r="K10" i="2"/>
  <c r="R6" i="2" l="1"/>
  <c r="R12" i="2" s="1"/>
  <c r="O12" i="2"/>
</calcChain>
</file>

<file path=xl/sharedStrings.xml><?xml version="1.0" encoding="utf-8"?>
<sst xmlns="http://schemas.openxmlformats.org/spreadsheetml/2006/main" count="46" uniqueCount="41">
  <si>
    <t xml:space="preserve">Определение  цены единицы услуги, максимального значения цены контракта </t>
  </si>
  <si>
    <t>Наименование заказчика</t>
  </si>
  <si>
    <t>Категория питающихся, которым предоставляется питание с компенсацией стоимости (части стоимости) за счет бюджета Санкт-Петербурга/ наименование рационов питания</t>
  </si>
  <si>
    <t xml:space="preserve">Объем (количество) рационов питания (шт) </t>
  </si>
  <si>
    <t>Максимальное значение цены контракта:</t>
  </si>
  <si>
    <t>Расчёт объемов рационов питания</t>
  </si>
  <si>
    <t>Количество питающихся по каждой категории (чел)</t>
  </si>
  <si>
    <t>Планируемое количество дней питания, дн.                        на 2024 год</t>
  </si>
  <si>
    <t>Планируемое количество дней питания, дн.                        на 2025 год</t>
  </si>
  <si>
    <t>Планируемое количество дней питания, дн.                          на 2026 г.</t>
  </si>
  <si>
    <t xml:space="preserve">Объем (количество) рационов питания (шт)                  </t>
  </si>
  <si>
    <t>Общий объем (количество) рационов питания (шт)</t>
  </si>
  <si>
    <t>*Стоимость рациона на 2024 год</t>
  </si>
  <si>
    <t>*Стоимость рациона на 2025 год</t>
  </si>
  <si>
    <t>*Стоимость рациона на 2026 год</t>
  </si>
  <si>
    <t>Стоимоть питания
на 2024 год</t>
  </si>
  <si>
    <t>Стоимоть питания
на 2025 год</t>
  </si>
  <si>
    <t>Стоимоть питания
на 2026 год</t>
  </si>
  <si>
    <t>ИТОГО
на
2024-2026 год</t>
  </si>
  <si>
    <r>
      <rPr>
        <b/>
        <sz val="10"/>
        <rFont val="Times New Roman"/>
        <family val="1"/>
        <charset val="204"/>
      </rPr>
      <t>на 2024 год            гр.5=гр.3*гр.4*</t>
    </r>
    <r>
      <rPr>
        <b/>
        <sz val="10"/>
        <color rgb="FF000000"/>
        <rFont val="Courier New"/>
        <family val="3"/>
        <charset val="204"/>
      </rPr>
      <t>90</t>
    </r>
    <r>
      <rPr>
        <b/>
        <sz val="10"/>
        <rFont val="Times New Roman"/>
        <family val="1"/>
        <charset val="204"/>
      </rPr>
      <t xml:space="preserve">%*                    </t>
    </r>
  </si>
  <si>
    <r>
      <rPr>
        <b/>
        <sz val="10"/>
        <rFont val="Times New Roman"/>
        <family val="1"/>
        <charset val="204"/>
      </rPr>
      <t>на 2025 год            гр.7=гр.3*гр.6*</t>
    </r>
    <r>
      <rPr>
        <b/>
        <sz val="10"/>
        <color rgb="FF000000"/>
        <rFont val="Courier New"/>
        <family val="3"/>
        <charset val="204"/>
      </rPr>
      <t>90</t>
    </r>
    <r>
      <rPr>
        <b/>
        <sz val="10"/>
        <rFont val="Times New Roman"/>
        <family val="1"/>
        <charset val="204"/>
      </rPr>
      <t xml:space="preserve">%*                    </t>
    </r>
  </si>
  <si>
    <t xml:space="preserve">на 2026 год гр.10=гр.8*гр.9* 90%*  </t>
  </si>
  <si>
    <t xml:space="preserve">на 2024-2026 год(ы)  </t>
  </si>
  <si>
    <t>гр.11=гр.5+гр.7+гр.10</t>
  </si>
  <si>
    <t>ГБОУ школа № 530 Пушкинского района Санкт-Петербурга</t>
  </si>
  <si>
    <r>
      <rPr>
        <sz val="12"/>
        <rFont val="Times New Roman"/>
        <family val="1"/>
        <charset val="204"/>
      </rPr>
      <t>Обучающиеся 1-4 классов /</t>
    </r>
    <r>
      <rPr>
        <b/>
        <sz val="12"/>
        <rFont val="Times New Roman"/>
        <family val="1"/>
        <charset val="204"/>
      </rPr>
      <t>завтрак</t>
    </r>
  </si>
  <si>
    <r>
      <rPr>
        <sz val="12"/>
        <rFont val="Times New Roman"/>
        <family val="1"/>
        <charset val="204"/>
      </rPr>
      <t>Обучающиеся 1-4 классов /</t>
    </r>
    <r>
      <rPr>
        <b/>
        <sz val="12"/>
        <rFont val="Times New Roman"/>
        <family val="1"/>
        <charset val="204"/>
      </rPr>
      <t>обед</t>
    </r>
  </si>
  <si>
    <r>
      <rPr>
        <sz val="12"/>
        <rFont val="Times New Roman"/>
        <family val="1"/>
        <charset val="204"/>
      </rPr>
      <t>Обучающиеся из многодетных семей/</t>
    </r>
    <r>
      <rPr>
        <b/>
        <sz val="12"/>
        <rFont val="Times New Roman"/>
        <family val="1"/>
        <charset val="204"/>
      </rPr>
      <t xml:space="preserve">комплексный обед (завтрак и обед) </t>
    </r>
  </si>
  <si>
    <r>
      <rPr>
        <sz val="12"/>
        <rFont val="Times New Roman"/>
        <family val="1"/>
        <charset val="204"/>
      </rPr>
      <t>Обучающиеся из семей, в которых один из родителей является участником СВО/</t>
    </r>
    <r>
      <rPr>
        <b/>
        <sz val="12"/>
        <rFont val="Times New Roman"/>
        <family val="1"/>
        <charset val="204"/>
      </rPr>
      <t>комплексный обед (завтрак и обед)*</t>
    </r>
  </si>
  <si>
    <r>
      <rPr>
        <sz val="12"/>
        <rFont val="Times New Roman"/>
        <family val="1"/>
        <charset val="204"/>
      </rPr>
      <t>Обучающихся 5-11 классов/</t>
    </r>
    <r>
      <rPr>
        <sz val="12"/>
        <color rgb="FF000000"/>
        <rFont val="Courier New"/>
        <family val="3"/>
        <charset val="204"/>
      </rPr>
      <t xml:space="preserve"> </t>
    </r>
    <r>
      <rPr>
        <b/>
        <sz val="12"/>
        <rFont val="Times New Roman"/>
        <family val="1"/>
        <charset val="204"/>
      </rPr>
      <t>комплексный обед (завтрак и обед) - 5дн.</t>
    </r>
  </si>
  <si>
    <r>
      <rPr>
        <sz val="12"/>
        <rFont val="Times New Roman"/>
        <family val="1"/>
        <charset val="204"/>
      </rPr>
      <t>Обучающихся 5-11 классов/</t>
    </r>
    <r>
      <rPr>
        <sz val="12"/>
        <color rgb="FF000000"/>
        <rFont val="Courier New"/>
        <family val="3"/>
        <charset val="204"/>
      </rPr>
      <t xml:space="preserve"> </t>
    </r>
    <r>
      <rPr>
        <b/>
        <sz val="12"/>
        <rFont val="Times New Roman"/>
        <family val="1"/>
        <charset val="204"/>
      </rPr>
      <t>комплексный обед (завтрак и обед) - 6дн.</t>
    </r>
  </si>
  <si>
    <t>Итого</t>
  </si>
  <si>
    <t xml:space="preserve">*При расчете количества рационов питания применяется коэффициент 0,__, учитывающий процент посещаемости обучающихся, в соответствии с Распоряжением Комитета финансов от 26.05.2016 №44-р «О порядке формирования расчетов и обоснований расходов бюджета Санкт-Петербурга» и Методическими указаниями по формированию и представлению предложений главных распорядителей бюджетных средств по распределению базовых объемов бюджетных ассигнований и планированию расходов к проекту бюджета Санкт-Петербурга на 2024 год и на плановый период 2025 и 2026 годов, направленными главным распорядителям письмом Комитета финансов от _______.                            </t>
  </si>
  <si>
    <r>
      <rPr>
        <b/>
        <sz val="12"/>
        <rFont val="Times New Roman"/>
        <family val="1"/>
        <charset val="204"/>
      </rPr>
      <t xml:space="preserve">Обед </t>
    </r>
    <r>
      <rPr>
        <sz val="12"/>
        <rFont val="Times New Roman"/>
        <family val="1"/>
        <charset val="204"/>
      </rPr>
      <t>для льготных категорий обучающихся 1-4 классов</t>
    </r>
  </si>
  <si>
    <r>
      <rPr>
        <b/>
        <sz val="12"/>
        <rFont val="Times New Roman"/>
        <family val="1"/>
        <charset val="204"/>
      </rPr>
      <t>Завтрак, обед/комплексный обед</t>
    </r>
    <r>
      <rPr>
        <sz val="12"/>
        <rFont val="Times New Roman"/>
        <family val="1"/>
        <charset val="204"/>
      </rPr>
      <t xml:space="preserve"> для льготных категорий обучающихся 5-11 классов</t>
    </r>
  </si>
  <si>
    <t xml:space="preserve">на 2026 год                     </t>
  </si>
  <si>
    <t>Стоимость рациона на 2026 год</t>
  </si>
  <si>
    <t>Стоимость питания
на 2026 год</t>
  </si>
  <si>
    <r>
      <rPr>
        <b/>
        <sz val="12"/>
        <rFont val="Times New Roman"/>
        <family val="1"/>
        <charset val="204"/>
      </rPr>
      <t xml:space="preserve">Завтрак </t>
    </r>
    <r>
      <rPr>
        <sz val="12"/>
        <rFont val="Times New Roman"/>
        <family val="1"/>
        <charset val="204"/>
      </rPr>
      <t>для льготных категорий обучающихся 1-4 классов</t>
    </r>
  </si>
  <si>
    <t>ГБОУ лицей №344 Невского района Санкт-Петербурга</t>
  </si>
  <si>
    <t xml:space="preserve">Директор ГБОУ лицея №344 Невского района С-Пб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</si>
</sst>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charset val="1"/>
    </font>
    <font>
      <sz val="12"/>
      <color theme="1"/>
      <name val="Calibri"/>
      <family val="2"/>
      <charset val="1"/>
    </font>
    <font>
      <sz val="12"/>
      <color rgb="FFFF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theme="1"/>
      <name val="Calibri"/>
      <family val="2"/>
      <charset val="204"/>
    </font>
    <font>
      <b/>
      <sz val="12"/>
      <color theme="1"/>
      <name val="Times New Roman"/>
      <family val="1"/>
      <charset val="204"/>
    </font>
    <font>
      <b/>
      <sz val="10"/>
      <color rgb="FF000000"/>
      <name val="Courier New"/>
      <family val="3"/>
      <charset val="204"/>
    </font>
    <font>
      <sz val="12"/>
      <color rgb="FF000000"/>
      <name val="Courier New"/>
      <family val="3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2CC"/>
      </patternFill>
    </fill>
    <fill>
      <patternFill patternType="solid">
        <fgColor rgb="FFFFF2CC"/>
        <bgColor rgb="FFE2F0D9"/>
      </patternFill>
    </fill>
  </fills>
  <borders count="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5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/>
    </xf>
    <xf numFmtId="0" fontId="4" fillId="2" borderId="2" xfId="0" applyFont="1" applyFill="1" applyBorder="1" applyAlignment="1">
      <alignment vertical="center" wrapText="1"/>
    </xf>
    <xf numFmtId="0" fontId="7" fillId="0" borderId="2" xfId="0" applyFont="1" applyBorder="1"/>
    <xf numFmtId="0" fontId="8" fillId="0" borderId="2" xfId="0" applyFont="1" applyBorder="1"/>
    <xf numFmtId="4" fontId="8" fillId="0" borderId="2" xfId="0" applyNumberFormat="1" applyFont="1" applyBorder="1"/>
    <xf numFmtId="0" fontId="4" fillId="3" borderId="2" xfId="0" applyFont="1" applyFill="1" applyBorder="1" applyAlignment="1">
      <alignment horizontal="center" vertical="center"/>
    </xf>
    <xf numFmtId="3" fontId="4" fillId="3" borderId="2" xfId="0" applyNumberFormat="1" applyFont="1" applyFill="1" applyBorder="1" applyAlignment="1">
      <alignment horizontal="center" vertical="center"/>
    </xf>
    <xf numFmtId="3" fontId="4" fillId="0" borderId="2" xfId="0" applyNumberFormat="1" applyFont="1" applyBorder="1" applyAlignment="1">
      <alignment horizontal="center" vertical="center"/>
    </xf>
    <xf numFmtId="2" fontId="3" fillId="0" borderId="2" xfId="0" applyNumberFormat="1" applyFont="1" applyBorder="1"/>
    <xf numFmtId="0" fontId="3" fillId="0" borderId="2" xfId="0" applyFont="1" applyBorder="1"/>
    <xf numFmtId="4" fontId="3" fillId="0" borderId="2" xfId="0" applyNumberFormat="1" applyFont="1" applyBorder="1"/>
    <xf numFmtId="0" fontId="4" fillId="2" borderId="2" xfId="0" applyFont="1" applyFill="1" applyBorder="1" applyAlignment="1">
      <alignment vertical="center" wrapText="1"/>
    </xf>
    <xf numFmtId="3" fontId="4" fillId="0" borderId="2" xfId="0" applyNumberFormat="1" applyFont="1" applyBorder="1" applyAlignment="1">
      <alignment horizontal="center" vertical="center"/>
    </xf>
    <xf numFmtId="4" fontId="3" fillId="0" borderId="2" xfId="0" applyNumberFormat="1" applyFont="1" applyBorder="1" applyAlignment="1">
      <alignment horizontal="center" vertical="center"/>
    </xf>
    <xf numFmtId="2" fontId="8" fillId="0" borderId="2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right" vertical="center"/>
    </xf>
    <xf numFmtId="0" fontId="3" fillId="0" borderId="4" xfId="0" applyFont="1" applyBorder="1" applyAlignment="1">
      <alignment horizontal="left" vertical="top" wrapText="1"/>
    </xf>
    <xf numFmtId="0" fontId="1" fillId="0" borderId="0" xfId="0" applyFont="1" applyBorder="1"/>
    <xf numFmtId="0" fontId="4" fillId="0" borderId="2" xfId="0" applyFont="1" applyBorder="1" applyAlignment="1">
      <alignment horizontal="center" vertical="center" wrapText="1"/>
    </xf>
    <xf numFmtId="0" fontId="4" fillId="2" borderId="5" xfId="0" applyFont="1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left" vertical="center" wrapText="1"/>
    </xf>
    <xf numFmtId="3" fontId="4" fillId="0" borderId="5" xfId="0" applyNumberFormat="1" applyFont="1" applyBorder="1" applyAlignment="1">
      <alignment horizontal="center" vertical="center"/>
    </xf>
    <xf numFmtId="3" fontId="4" fillId="0" borderId="6" xfId="0" applyNumberFormat="1" applyFont="1" applyBorder="1" applyAlignment="1">
      <alignment horizontal="center" vertical="center"/>
    </xf>
    <xf numFmtId="4" fontId="6" fillId="0" borderId="5" xfId="0" applyNumberFormat="1" applyFont="1" applyBorder="1" applyAlignment="1">
      <alignment horizontal="center" vertical="center"/>
    </xf>
    <xf numFmtId="4" fontId="6" fillId="0" borderId="6" xfId="0" applyNumberFormat="1" applyFont="1" applyBorder="1" applyAlignment="1">
      <alignment horizontal="center" vertical="center"/>
    </xf>
    <xf numFmtId="0" fontId="4" fillId="0" borderId="5" xfId="0" applyNumberFormat="1" applyFont="1" applyBorder="1" applyAlignment="1">
      <alignment horizontal="center" vertical="center"/>
    </xf>
    <xf numFmtId="0" fontId="4" fillId="0" borderId="6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2F0D9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2025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25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</a:majorFont>
      <a:minorFont>
        <a:latin typeface="Calibri" panose="020F050202020403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E2F0D9"/>
    <pageSetUpPr fitToPage="1"/>
  </sheetPr>
  <dimension ref="B1:H13"/>
  <sheetViews>
    <sheetView tabSelected="1" zoomScale="89" zoomScaleNormal="89" workbookViewId="0">
      <selection activeCell="B15" sqref="B15"/>
    </sheetView>
  </sheetViews>
  <sheetFormatPr defaultColWidth="9.140625" defaultRowHeight="15.75" customHeight="1" x14ac:dyDescent="0.25"/>
  <cols>
    <col min="1" max="1" width="9.140625" style="1"/>
    <col min="2" max="2" width="51.5703125" style="1" customWidth="1"/>
    <col min="3" max="3" width="48.5703125" style="1" customWidth="1"/>
    <col min="4" max="4" width="16.5703125" style="1" customWidth="1"/>
    <col min="5" max="5" width="19.42578125" style="1" customWidth="1"/>
    <col min="6" max="6" width="17.140625" style="1" customWidth="1"/>
    <col min="9" max="16382" width="9.140625" style="1"/>
    <col min="16383" max="16384" width="11.5703125" style="1" customWidth="1"/>
  </cols>
  <sheetData>
    <row r="1" spans="2:6" x14ac:dyDescent="0.25">
      <c r="B1" s="2"/>
      <c r="C1" s="2"/>
      <c r="D1" s="2"/>
      <c r="E1" s="3"/>
    </row>
    <row r="2" spans="2:6" x14ac:dyDescent="0.25">
      <c r="B2" s="22" t="s">
        <v>0</v>
      </c>
      <c r="C2" s="22"/>
      <c r="D2" s="22"/>
      <c r="E2" s="22"/>
    </row>
    <row r="3" spans="2:6" ht="59.25" customHeight="1" x14ac:dyDescent="0.25">
      <c r="B3" s="23" t="s">
        <v>1</v>
      </c>
      <c r="C3" s="23" t="s">
        <v>2</v>
      </c>
      <c r="D3" s="4" t="s">
        <v>3</v>
      </c>
      <c r="E3" s="23" t="s">
        <v>36</v>
      </c>
      <c r="F3" s="23" t="s">
        <v>37</v>
      </c>
    </row>
    <row r="4" spans="2:6" ht="22.5" customHeight="1" x14ac:dyDescent="0.25">
      <c r="B4" s="23"/>
      <c r="C4" s="23"/>
      <c r="D4" s="23" t="s">
        <v>35</v>
      </c>
      <c r="E4" s="23"/>
      <c r="F4" s="23"/>
    </row>
    <row r="5" spans="2:6" ht="10.5" hidden="1" customHeight="1" x14ac:dyDescent="0.25">
      <c r="B5" s="23"/>
      <c r="C5" s="23"/>
      <c r="D5" s="23"/>
      <c r="E5" s="23"/>
      <c r="F5" s="23"/>
    </row>
    <row r="6" spans="2:6" x14ac:dyDescent="0.25">
      <c r="B6" s="5">
        <v>1</v>
      </c>
      <c r="C6" s="6">
        <v>2</v>
      </c>
      <c r="D6" s="5">
        <v>3</v>
      </c>
      <c r="E6" s="7">
        <v>6</v>
      </c>
      <c r="F6" s="7">
        <v>9</v>
      </c>
    </row>
    <row r="7" spans="2:6" ht="36.75" customHeight="1" x14ac:dyDescent="0.25">
      <c r="B7" s="27" t="s">
        <v>39</v>
      </c>
      <c r="C7" s="18" t="s">
        <v>38</v>
      </c>
      <c r="D7" s="19">
        <v>270</v>
      </c>
      <c r="E7" s="21">
        <v>108.57</v>
      </c>
      <c r="F7" s="20">
        <f>ROUND(E7*D7,2)</f>
        <v>29313.9</v>
      </c>
    </row>
    <row r="8" spans="2:6" ht="36.75" customHeight="1" x14ac:dyDescent="0.25">
      <c r="B8" s="27"/>
      <c r="C8" s="18" t="s">
        <v>33</v>
      </c>
      <c r="D8" s="19">
        <v>590</v>
      </c>
      <c r="E8" s="21">
        <v>162.74</v>
      </c>
      <c r="F8" s="20">
        <f>ROUND(E8*D8,2)</f>
        <v>96016.6</v>
      </c>
    </row>
    <row r="9" spans="2:6" hidden="1" x14ac:dyDescent="0.25">
      <c r="B9" s="27"/>
      <c r="C9" s="28" t="s">
        <v>34</v>
      </c>
      <c r="D9" s="30"/>
      <c r="E9" s="32">
        <v>319.04000000000002</v>
      </c>
      <c r="F9" s="34">
        <f>D9*E9</f>
        <v>0</v>
      </c>
    </row>
    <row r="10" spans="2:6" ht="21.75" hidden="1" customHeight="1" x14ac:dyDescent="0.25">
      <c r="B10" s="27"/>
      <c r="C10" s="29"/>
      <c r="D10" s="31"/>
      <c r="E10" s="33"/>
      <c r="F10" s="35"/>
    </row>
    <row r="11" spans="2:6" x14ac:dyDescent="0.25">
      <c r="B11" s="9"/>
      <c r="C11" s="24" t="s">
        <v>4</v>
      </c>
      <c r="D11" s="24"/>
      <c r="E11" s="10"/>
      <c r="F11" s="11">
        <f>F7+F8</f>
        <v>125330.5</v>
      </c>
    </row>
    <row r="12" spans="2:6" x14ac:dyDescent="0.25">
      <c r="B12" s="25"/>
      <c r="C12" s="25"/>
      <c r="D12" s="25"/>
      <c r="E12" s="25"/>
      <c r="F12" s="25"/>
    </row>
    <row r="13" spans="2:6" ht="15.75" customHeight="1" x14ac:dyDescent="0.25">
      <c r="B13" s="26" t="s">
        <v>40</v>
      </c>
      <c r="C13" s="26"/>
      <c r="D13" s="26"/>
      <c r="E13" s="26"/>
      <c r="F13" s="26"/>
    </row>
  </sheetData>
  <mergeCells count="14">
    <mergeCell ref="C11:D11"/>
    <mergeCell ref="B12:F12"/>
    <mergeCell ref="B13:F13"/>
    <mergeCell ref="B7:B10"/>
    <mergeCell ref="C9:C10"/>
    <mergeCell ref="D9:D10"/>
    <mergeCell ref="E9:E10"/>
    <mergeCell ref="F9:F10"/>
    <mergeCell ref="B2:E2"/>
    <mergeCell ref="B3:B5"/>
    <mergeCell ref="C3:C5"/>
    <mergeCell ref="E3:E5"/>
    <mergeCell ref="F3:F5"/>
    <mergeCell ref="D4:D5"/>
  </mergeCells>
  <pageMargins left="0.7" right="0.7" top="0.75" bottom="0.75" header="0.511811023622047" footer="0.511811023622047"/>
  <pageSetup paperSize="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E2F0D9"/>
  </sheetPr>
  <dimension ref="A1:R13"/>
  <sheetViews>
    <sheetView topLeftCell="F1" zoomScaleNormal="100" workbookViewId="0">
      <selection activeCell="F2" activeCellId="1" sqref="C24:D26 F2"/>
    </sheetView>
  </sheetViews>
  <sheetFormatPr defaultColWidth="9.140625" defaultRowHeight="15.75" customHeight="1" x14ac:dyDescent="0.25"/>
  <cols>
    <col min="1" max="1" width="21.28515625" style="1" customWidth="1"/>
    <col min="2" max="2" width="39.85546875" style="1" customWidth="1"/>
    <col min="3" max="3" width="14.5703125" style="1" customWidth="1"/>
    <col min="4" max="4" width="11.7109375" style="1" customWidth="1"/>
    <col min="5" max="5" width="19.28515625" style="1" customWidth="1"/>
    <col min="6" max="6" width="15.5703125" style="1" customWidth="1"/>
    <col min="7" max="7" width="18.140625" style="1" customWidth="1"/>
    <col min="8" max="8" width="19.42578125" style="1" customWidth="1"/>
    <col min="9" max="9" width="14.42578125" style="1" customWidth="1"/>
    <col min="10" max="10" width="21" style="1" customWidth="1"/>
    <col min="11" max="11" width="24.140625" style="1" customWidth="1"/>
    <col min="12" max="13" width="11.28515625" style="1" customWidth="1"/>
    <col min="14" max="14" width="10.5703125" style="1" customWidth="1"/>
    <col min="15" max="15" width="15.85546875" style="1" customWidth="1"/>
    <col min="16" max="16" width="15.5703125" style="1" customWidth="1"/>
    <col min="17" max="17" width="15.28515625" style="1" customWidth="1"/>
    <col min="18" max="18" width="16" style="1" customWidth="1"/>
    <col min="19" max="16384" width="9.140625" style="1"/>
  </cols>
  <sheetData>
    <row r="1" spans="1:18" x14ac:dyDescent="0.25">
      <c r="A1" s="36" t="s">
        <v>5</v>
      </c>
      <c r="B1" s="36"/>
      <c r="C1" s="36"/>
      <c r="D1" s="36"/>
      <c r="E1" s="36"/>
      <c r="F1" s="36"/>
      <c r="G1" s="36"/>
      <c r="H1" s="36"/>
      <c r="I1" s="36"/>
      <c r="J1" s="36"/>
      <c r="K1" s="36"/>
    </row>
    <row r="2" spans="1:18" ht="39" customHeight="1" x14ac:dyDescent="0.25">
      <c r="A2" s="23" t="s">
        <v>1</v>
      </c>
      <c r="B2" s="23" t="s">
        <v>2</v>
      </c>
      <c r="C2" s="23" t="s">
        <v>6</v>
      </c>
      <c r="D2" s="23" t="s">
        <v>7</v>
      </c>
      <c r="E2" s="4" t="s">
        <v>3</v>
      </c>
      <c r="F2" s="23" t="s">
        <v>8</v>
      </c>
      <c r="G2" s="4" t="s">
        <v>3</v>
      </c>
      <c r="H2" s="23" t="s">
        <v>6</v>
      </c>
      <c r="I2" s="23" t="s">
        <v>9</v>
      </c>
      <c r="J2" s="4" t="s">
        <v>10</v>
      </c>
      <c r="K2" s="4" t="s">
        <v>11</v>
      </c>
      <c r="L2" s="23" t="s">
        <v>12</v>
      </c>
      <c r="M2" s="23" t="s">
        <v>13</v>
      </c>
      <c r="N2" s="23" t="s">
        <v>14</v>
      </c>
      <c r="O2" s="23" t="s">
        <v>15</v>
      </c>
      <c r="P2" s="23" t="s">
        <v>16</v>
      </c>
      <c r="Q2" s="23" t="s">
        <v>17</v>
      </c>
      <c r="R2" s="23" t="s">
        <v>18</v>
      </c>
    </row>
    <row r="3" spans="1:18" ht="15" customHeight="1" x14ac:dyDescent="0.25">
      <c r="A3" s="23"/>
      <c r="B3" s="23"/>
      <c r="C3" s="23"/>
      <c r="D3" s="23"/>
      <c r="E3" s="23" t="s">
        <v>19</v>
      </c>
      <c r="F3" s="23"/>
      <c r="G3" s="23" t="s">
        <v>20</v>
      </c>
      <c r="H3" s="23"/>
      <c r="I3" s="23"/>
      <c r="J3" s="23" t="s">
        <v>21</v>
      </c>
      <c r="K3" s="4" t="s">
        <v>22</v>
      </c>
      <c r="L3" s="23"/>
      <c r="M3" s="23"/>
      <c r="N3" s="23"/>
      <c r="O3" s="23"/>
      <c r="P3" s="23"/>
      <c r="Q3" s="23"/>
      <c r="R3" s="23"/>
    </row>
    <row r="4" spans="1:18" ht="21" customHeight="1" x14ac:dyDescent="0.25">
      <c r="A4" s="23"/>
      <c r="B4" s="23"/>
      <c r="C4" s="23"/>
      <c r="D4" s="23"/>
      <c r="E4" s="23"/>
      <c r="F4" s="23"/>
      <c r="G4" s="23"/>
      <c r="H4" s="23"/>
      <c r="I4" s="23"/>
      <c r="J4" s="23"/>
      <c r="K4" s="4" t="s">
        <v>23</v>
      </c>
      <c r="L4" s="23"/>
      <c r="M4" s="23"/>
      <c r="N4" s="23"/>
      <c r="O4" s="23"/>
      <c r="P4" s="23"/>
      <c r="Q4" s="23"/>
      <c r="R4" s="23"/>
    </row>
    <row r="5" spans="1:18" x14ac:dyDescent="0.25">
      <c r="A5" s="5">
        <v>1</v>
      </c>
      <c r="B5" s="6">
        <v>2</v>
      </c>
      <c r="C5" s="5">
        <v>3</v>
      </c>
      <c r="D5" s="5">
        <v>4</v>
      </c>
      <c r="E5" s="5">
        <v>5</v>
      </c>
      <c r="F5" s="5">
        <v>6</v>
      </c>
      <c r="G5" s="5">
        <v>7</v>
      </c>
      <c r="H5" s="5">
        <v>8</v>
      </c>
      <c r="I5" s="5">
        <v>9</v>
      </c>
      <c r="J5" s="5">
        <v>10</v>
      </c>
      <c r="K5" s="5">
        <v>11</v>
      </c>
      <c r="L5" s="7">
        <v>12</v>
      </c>
      <c r="M5" s="7">
        <v>13</v>
      </c>
      <c r="N5" s="7">
        <v>14</v>
      </c>
      <c r="O5" s="7">
        <v>15</v>
      </c>
      <c r="P5" s="7">
        <v>16</v>
      </c>
      <c r="Q5" s="7">
        <v>17</v>
      </c>
      <c r="R5" s="7">
        <v>18</v>
      </c>
    </row>
    <row r="6" spans="1:18" ht="15.75" customHeight="1" x14ac:dyDescent="0.25">
      <c r="A6" s="27" t="s">
        <v>24</v>
      </c>
      <c r="B6" s="8" t="s">
        <v>25</v>
      </c>
      <c r="C6" s="12" t="e">
        <f>#REF!+#REF!</f>
        <v>#REF!</v>
      </c>
      <c r="D6" s="12">
        <v>79</v>
      </c>
      <c r="E6" s="13" t="e">
        <f t="shared" ref="E6:E11" si="0">ROUND(C6*D6*0.9,0)</f>
        <v>#REF!</v>
      </c>
      <c r="F6" s="13">
        <v>170</v>
      </c>
      <c r="G6" s="13" t="e">
        <f>ROUND(C6*F6*0.9,0)</f>
        <v>#REF!</v>
      </c>
      <c r="H6" s="12" t="e">
        <f>'[1]2025'!#REF!+#REF!</f>
        <v>#REF!</v>
      </c>
      <c r="I6" s="12">
        <v>91</v>
      </c>
      <c r="J6" s="13" t="e">
        <f>ROUND(H6*I6*0.9,0)</f>
        <v>#REF!</v>
      </c>
      <c r="K6" s="14" t="e">
        <f t="shared" ref="K6:K11" si="1">E6+G6+J6</f>
        <v>#REF!</v>
      </c>
      <c r="L6" s="15">
        <v>99.9</v>
      </c>
      <c r="M6" s="15">
        <f t="shared" ref="M6:M11" si="2">ROUND(L6*1.0312,2)</f>
        <v>103.02</v>
      </c>
      <c r="N6" s="16">
        <f t="shared" ref="N6:N11" si="3">ROUND(M6*1.0166,2)</f>
        <v>104.73</v>
      </c>
      <c r="O6" s="17" t="e">
        <f>ROUND(L6*E6,2)</f>
        <v>#REF!</v>
      </c>
      <c r="P6" s="17" t="e">
        <f>ROUND(G6*M6,2)</f>
        <v>#REF!</v>
      </c>
      <c r="Q6" s="17" t="e">
        <f>ROUND(N6*J6,2)</f>
        <v>#REF!</v>
      </c>
      <c r="R6" s="17" t="e">
        <f>O6+P6+Q6</f>
        <v>#REF!</v>
      </c>
    </row>
    <row r="7" spans="1:18" x14ac:dyDescent="0.25">
      <c r="A7" s="27"/>
      <c r="B7" s="8" t="s">
        <v>26</v>
      </c>
      <c r="C7" s="12" t="e">
        <f>#REF!+#REF!</f>
        <v>#REF!</v>
      </c>
      <c r="D7" s="12">
        <v>79</v>
      </c>
      <c r="E7" s="13" t="e">
        <f t="shared" si="0"/>
        <v>#REF!</v>
      </c>
      <c r="F7" s="13">
        <v>170</v>
      </c>
      <c r="G7" s="13" t="e">
        <f>ROUND(C7*F7*0.9,0)</f>
        <v>#REF!</v>
      </c>
      <c r="H7" s="12" t="e">
        <f>'[1]2025'!#REF!+#REF!</f>
        <v>#REF!</v>
      </c>
      <c r="I7" s="12">
        <v>91</v>
      </c>
      <c r="J7" s="13" t="e">
        <f>ROUND(H7*I7*0.9,0)</f>
        <v>#REF!</v>
      </c>
      <c r="K7" s="14" t="e">
        <f t="shared" si="1"/>
        <v>#REF!</v>
      </c>
      <c r="L7" s="15">
        <v>149.80000000000001</v>
      </c>
      <c r="M7" s="15">
        <f t="shared" si="2"/>
        <v>154.47</v>
      </c>
      <c r="N7" s="16">
        <f t="shared" si="3"/>
        <v>157.03</v>
      </c>
      <c r="O7" s="17" t="e">
        <f>ROUND(L7*E7,2)</f>
        <v>#REF!</v>
      </c>
      <c r="P7" s="17" t="e">
        <f>ROUND(G7*M7,2)</f>
        <v>#REF!</v>
      </c>
      <c r="Q7" s="17" t="e">
        <f>ROUND(N7*J7,2)</f>
        <v>#REF!</v>
      </c>
      <c r="R7" s="17" t="e">
        <f>O7+P7+Q7</f>
        <v>#REF!</v>
      </c>
    </row>
    <row r="8" spans="1:18" ht="47.25" x14ac:dyDescent="0.25">
      <c r="A8" s="27"/>
      <c r="B8" s="8" t="s">
        <v>27</v>
      </c>
      <c r="C8" s="12" t="e">
        <f>'[1]2025'!#REF!+#REF!</f>
        <v>#REF!</v>
      </c>
      <c r="D8" s="12">
        <v>79</v>
      </c>
      <c r="E8" s="13" t="e">
        <f t="shared" si="0"/>
        <v>#REF!</v>
      </c>
      <c r="F8" s="13">
        <v>170</v>
      </c>
      <c r="G8" s="13" t="e">
        <f>ROUND(C8*F8*0.9,0)</f>
        <v>#REF!</v>
      </c>
      <c r="H8" s="12" t="e">
        <f>'[1]2025'!#REF!+#REF!</f>
        <v>#REF!</v>
      </c>
      <c r="I8" s="12">
        <v>91</v>
      </c>
      <c r="J8" s="13" t="e">
        <f>ROUND(H8*I8*0.9,0)</f>
        <v>#REF!</v>
      </c>
      <c r="K8" s="14" t="e">
        <f t="shared" si="1"/>
        <v>#REF!</v>
      </c>
      <c r="L8" s="15">
        <v>294</v>
      </c>
      <c r="M8" s="15">
        <f t="shared" si="2"/>
        <v>303.17</v>
      </c>
      <c r="N8" s="15">
        <f t="shared" si="3"/>
        <v>308.2</v>
      </c>
      <c r="O8" s="17" t="e">
        <f>ROUND(L8*E8,2)</f>
        <v>#REF!</v>
      </c>
      <c r="P8" s="17" t="e">
        <f>ROUND(G8*M8,2)</f>
        <v>#REF!</v>
      </c>
      <c r="Q8" s="17" t="e">
        <f>ROUND(N8*J8,2)</f>
        <v>#REF!</v>
      </c>
      <c r="R8" s="17" t="e">
        <f>O8+P8+Q8</f>
        <v>#REF!</v>
      </c>
    </row>
    <row r="9" spans="1:18" ht="63" x14ac:dyDescent="0.25">
      <c r="A9" s="27"/>
      <c r="B9" s="8" t="s">
        <v>28</v>
      </c>
      <c r="C9" s="12" t="e">
        <f>'[1]2025'!#REF!+#REF!</f>
        <v>#REF!</v>
      </c>
      <c r="D9" s="12">
        <v>79</v>
      </c>
      <c r="E9" s="13" t="e">
        <f t="shared" si="0"/>
        <v>#REF!</v>
      </c>
      <c r="F9" s="13">
        <v>170</v>
      </c>
      <c r="G9" s="13" t="e">
        <f>ROUND(C9*F9*0.9,0)</f>
        <v>#REF!</v>
      </c>
      <c r="H9" s="12" t="e">
        <f>'[1]2025'!#REF!+#REF!</f>
        <v>#REF!</v>
      </c>
      <c r="I9" s="12">
        <v>91</v>
      </c>
      <c r="J9" s="13" t="e">
        <f>ROUND(H9*I9*0.9,0)</f>
        <v>#REF!</v>
      </c>
      <c r="K9" s="14" t="e">
        <f t="shared" si="1"/>
        <v>#REF!</v>
      </c>
      <c r="L9" s="15">
        <v>294</v>
      </c>
      <c r="M9" s="15">
        <f t="shared" si="2"/>
        <v>303.17</v>
      </c>
      <c r="N9" s="15">
        <f t="shared" si="3"/>
        <v>308.2</v>
      </c>
      <c r="O9" s="17" t="e">
        <f>ROUND(L9*E9,2)</f>
        <v>#REF!</v>
      </c>
      <c r="P9" s="17" t="e">
        <f>ROUND(G9*M9,2)</f>
        <v>#REF!</v>
      </c>
      <c r="Q9" s="17" t="e">
        <f>ROUND(N9*J9,2)</f>
        <v>#REF!</v>
      </c>
      <c r="R9" s="17" t="e">
        <f>O9+P9+Q9</f>
        <v>#REF!</v>
      </c>
    </row>
    <row r="10" spans="1:18" ht="47.25" x14ac:dyDescent="0.25">
      <c r="A10" s="27"/>
      <c r="B10" s="8" t="s">
        <v>29</v>
      </c>
      <c r="C10" s="12" t="e">
        <f>#REF!+#REF!</f>
        <v>#REF!</v>
      </c>
      <c r="D10" s="12">
        <v>79</v>
      </c>
      <c r="E10" s="13" t="e">
        <f t="shared" si="0"/>
        <v>#REF!</v>
      </c>
      <c r="F10" s="13">
        <v>170</v>
      </c>
      <c r="G10" s="13" t="e">
        <f>ROUND(C10*F10*0.9,0)</f>
        <v>#REF!</v>
      </c>
      <c r="H10" s="12" t="e">
        <f>'[1]2025'!#REF!+#REF!</f>
        <v>#REF!</v>
      </c>
      <c r="I10" s="12">
        <v>91</v>
      </c>
      <c r="J10" s="13" t="e">
        <f>ROUND(H10*I10*0.9,0)</f>
        <v>#REF!</v>
      </c>
      <c r="K10" s="14" t="e">
        <f t="shared" si="1"/>
        <v>#REF!</v>
      </c>
      <c r="L10" s="15">
        <v>294</v>
      </c>
      <c r="M10" s="15">
        <f t="shared" si="2"/>
        <v>303.17</v>
      </c>
      <c r="N10" s="15">
        <f t="shared" si="3"/>
        <v>308.2</v>
      </c>
      <c r="O10" s="17" t="e">
        <f>ROUND(L10*E10,2)</f>
        <v>#REF!</v>
      </c>
      <c r="P10" s="17" t="e">
        <f>ROUND(G10*M10,2)</f>
        <v>#REF!</v>
      </c>
      <c r="Q10" s="17" t="e">
        <f>ROUND(N10*J10,2)</f>
        <v>#REF!</v>
      </c>
      <c r="R10" s="17" t="e">
        <f>O10+P10+Q10</f>
        <v>#REF!</v>
      </c>
    </row>
    <row r="11" spans="1:18" ht="47.25" x14ac:dyDescent="0.25">
      <c r="A11" s="27"/>
      <c r="B11" s="8" t="s">
        <v>30</v>
      </c>
      <c r="C11" s="5"/>
      <c r="D11" s="12"/>
      <c r="E11" s="13">
        <f t="shared" si="0"/>
        <v>0</v>
      </c>
      <c r="F11" s="13">
        <v>170</v>
      </c>
      <c r="G11" s="13"/>
      <c r="H11" s="13"/>
      <c r="I11" s="12"/>
      <c r="J11" s="13">
        <f>ROUND(C11*I11*0.9,0)</f>
        <v>0</v>
      </c>
      <c r="K11" s="14">
        <f t="shared" si="1"/>
        <v>0</v>
      </c>
      <c r="L11" s="15">
        <v>294</v>
      </c>
      <c r="M11" s="15">
        <f t="shared" si="2"/>
        <v>303.17</v>
      </c>
      <c r="N11" s="15">
        <f t="shared" si="3"/>
        <v>308.2</v>
      </c>
      <c r="O11" s="16"/>
      <c r="P11" s="16"/>
      <c r="Q11" s="16"/>
      <c r="R11" s="16"/>
    </row>
    <row r="12" spans="1:18" x14ac:dyDescent="0.25">
      <c r="A12" s="9"/>
      <c r="B12" s="9" t="s">
        <v>31</v>
      </c>
      <c r="C12" s="9"/>
      <c r="D12" s="9"/>
      <c r="E12" s="9"/>
      <c r="F12" s="9"/>
      <c r="G12" s="9"/>
      <c r="H12" s="9"/>
      <c r="I12" s="9"/>
      <c r="J12" s="9"/>
      <c r="K12" s="10"/>
      <c r="L12" s="10"/>
      <c r="M12" s="10"/>
      <c r="N12" s="10"/>
      <c r="O12" s="11" t="e">
        <f>SUM(O6:O10)</f>
        <v>#REF!</v>
      </c>
      <c r="P12" s="11" t="e">
        <f>SUM(P6:P10)</f>
        <v>#REF!</v>
      </c>
      <c r="Q12" s="11" t="e">
        <f>SUM(Q6:Q10)</f>
        <v>#REF!</v>
      </c>
      <c r="R12" s="11" t="e">
        <f>SUM(R6:R10)</f>
        <v>#REF!</v>
      </c>
    </row>
    <row r="13" spans="1:18" ht="66" customHeight="1" x14ac:dyDescent="0.25">
      <c r="A13" s="37" t="s">
        <v>32</v>
      </c>
      <c r="B13" s="37"/>
      <c r="C13" s="37"/>
      <c r="D13" s="37"/>
      <c r="E13" s="37"/>
      <c r="F13" s="37"/>
      <c r="G13" s="37"/>
      <c r="H13" s="37"/>
      <c r="I13" s="37"/>
      <c r="J13" s="37"/>
      <c r="K13" s="37"/>
    </row>
  </sheetData>
  <mergeCells count="20">
    <mergeCell ref="A6:A11"/>
    <mergeCell ref="A13:K13"/>
    <mergeCell ref="Q2:Q4"/>
    <mergeCell ref="R2:R4"/>
    <mergeCell ref="E3:E4"/>
    <mergeCell ref="G3:G4"/>
    <mergeCell ref="J3:J4"/>
    <mergeCell ref="L2:L4"/>
    <mergeCell ref="M2:M4"/>
    <mergeCell ref="N2:N4"/>
    <mergeCell ref="O2:O4"/>
    <mergeCell ref="P2:P4"/>
    <mergeCell ref="A1:K1"/>
    <mergeCell ref="A2:A4"/>
    <mergeCell ref="B2:B4"/>
    <mergeCell ref="C2:C4"/>
    <mergeCell ref="D2:D4"/>
    <mergeCell ref="F2:F4"/>
    <mergeCell ref="H2:H4"/>
    <mergeCell ref="I2:I4"/>
  </mergeCells>
  <pageMargins left="0.7" right="0.7" top="0.75" bottom="0.75" header="0.511811023622047" footer="0.511811023622047"/>
  <pageSetup paperSize="9" scale="41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18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2026</vt:lpstr>
      <vt:lpstr>530СВОД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Lugkova</cp:lastModifiedBy>
  <cp:revision>9</cp:revision>
  <dcterms:created xsi:type="dcterms:W3CDTF">2015-06-05T18:19:34Z</dcterms:created>
  <dcterms:modified xsi:type="dcterms:W3CDTF">2026-05-16T17:20:37Z</dcterms:modified>
  <dc:language>ru-RU</dc:language>
</cp:coreProperties>
</file>