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00" windowHeight="11760"/>
  </bookViews>
  <sheets>
    <sheet name="Лист1" sheetId="9" r:id="rId1"/>
    <sheet name="Лист2" sheetId="10" r:id="rId2"/>
    <sheet name="Лист3" sheetId="11" r:id="rId3"/>
  </sheets>
  <definedNames>
    <definedName name="_xlnm._FilterDatabase" localSheetId="0" hidden="1">Лист1!$C$1:$C$56</definedName>
  </definedNames>
  <calcPr calcId="145621"/>
</workbook>
</file>

<file path=xl/calcChain.xml><?xml version="1.0" encoding="utf-8"?>
<calcChain xmlns="http://schemas.openxmlformats.org/spreadsheetml/2006/main">
  <c r="P11" i="9" l="1"/>
  <c r="R11" i="9"/>
  <c r="F27" i="11" l="1"/>
  <c r="F26" i="11"/>
  <c r="F25" i="11"/>
  <c r="K11" i="9" l="1"/>
  <c r="P12" i="9" l="1"/>
  <c r="R12" i="9" s="1"/>
  <c r="P13" i="9"/>
  <c r="R13" i="9" s="1"/>
  <c r="L12" i="9" l="1"/>
  <c r="L13" i="9"/>
  <c r="K12" i="9" l="1"/>
  <c r="K13" i="9" l="1"/>
  <c r="M13" i="9" l="1"/>
  <c r="M12" i="9"/>
  <c r="R14" i="9" l="1"/>
  <c r="K15" i="9" s="1"/>
  <c r="L11" i="9" l="1"/>
  <c r="M11" i="9" l="1"/>
</calcChain>
</file>

<file path=xl/sharedStrings.xml><?xml version="1.0" encoding="utf-8"?>
<sst xmlns="http://schemas.openxmlformats.org/spreadsheetml/2006/main" count="75" uniqueCount="68">
  <si>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</si>
  <si>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</si>
  <si>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</si>
  <si>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</si>
  <si>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</si>
  <si>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</si>
  <si>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</si>
  <si>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</si>
  <si>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</si>
  <si>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</si>
  <si>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</si>
  <si>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Цена за единицу изм. с НДС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</si>
  <si>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</si>
  <si>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</si>
  <si>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</si>
  <si>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</si>
  <si>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</si>
  <si>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t>Указывается минимальное ценовое предложение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</si>
  <si>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- Порядок)
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</si>
  <si>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</si>
  <si>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</si>
  <si>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>указать ед изм</t>
  </si>
  <si>
    <t xml:space="preserve">Минимальное ценовое предложение без НДС (руб.)**
</t>
  </si>
  <si>
    <t xml:space="preserve">Поставка медицинских изделий (бахилы водонепроницаемые) </t>
  </si>
  <si>
    <t>Ценовая информация без НДС (руб.)</t>
  </si>
  <si>
    <t>НДС (%)</t>
  </si>
  <si>
    <t>Наименование объекта закупки</t>
  </si>
  <si>
    <t>Начальник отдела организации закупок_______________________Н.Н.Сальникова</t>
  </si>
  <si>
    <t>Подкласс 15.2 - Обувь</t>
  </si>
  <si>
    <t>Группа 15.20 - Обувь</t>
  </si>
  <si>
    <t>Подгруппа 15.20.1 - Обувь, кроме спортивной, защитной и ортопедической</t>
  </si>
  <si>
    <t>Вид 15.20.11 - Обувь водонепроницаемая на подошве и с верхом из резины или пластмассы, кроме обуви с защитным металлическим подноском</t>
  </si>
  <si>
    <t>Категория 15.20.11.120 - Обувь водонепроницаемая на подошве и с верхом из пластмассы, кроме обуви с защитным металлическим подноском</t>
  </si>
  <si>
    <t>Подкатегория 15.20.11.129 - Обувь из полимерных материалов прочая, не включенная в другие группировки</t>
  </si>
  <si>
    <t>15.20.11.129</t>
  </si>
  <si>
    <t>001</t>
  </si>
  <si>
    <t>Бахилы тип 1</t>
  </si>
  <si>
    <t>Назначение: Для поддержания чистоты в помещении
Количество в упаковке: 100 ШТ
Длина: не менее 390 ММ
Ширина: не менее 140 ММ
Поверхность: Гладкая
Соответствие нормативно-технической документации: ТУ производителя</t>
  </si>
  <si>
    <t>ШТ</t>
  </si>
  <si>
    <t>2780113611924000035 от 03.05.2024</t>
  </si>
  <si>
    <t>Экранная копия от 02.03.2026 № 04-2353/26-0-0</t>
  </si>
  <si>
    <t>Ответ на запрос от 11.02.2026 № 04-1144/26-0-0</t>
  </si>
  <si>
    <t>002</t>
  </si>
  <si>
    <t>Бахилы тип 2</t>
  </si>
  <si>
    <t>Назначение: Для поддержания чистоты в помещении
Количество в упаковке: 50 ШТ
Длина: не менее 390 ММ
Ширина: не менее 140 ММ
Плотность, мкм: 80
Поверхность: Гладкая
Двойные: Да
Соответствие нормативно-технической документации: ТУ производителя</t>
  </si>
  <si>
    <t>Экранная копия от 02.03.2026 № 04-2336/26-0-0</t>
  </si>
  <si>
    <t>Ответ на запрос от 03.02.2026 № 04-494/26-0-0</t>
  </si>
  <si>
    <t>003</t>
  </si>
  <si>
    <t>Бахилы тип 3</t>
  </si>
  <si>
    <t>Назначение: Для поддержания чистоты в помещении
Количество в упаковке: не менее 1500 не более 3600 ШТ
Поверхность: Гладкая
Соответствие нормативно-технической документации: ТУ производителя</t>
  </si>
  <si>
    <t>Экранная копия от 02.03.2026 № 04-2350/26-0-0</t>
  </si>
  <si>
    <t>Экранная копия от 02.03.2026 № 04-2351/26-0-0</t>
  </si>
  <si>
    <t>Ответ на запрос от 03.02.2026 № 04-504/26-0-0</t>
  </si>
  <si>
    <t xml:space="preserve">Бахилы водонепроницаемые
</t>
  </si>
  <si>
    <t>Заказчик : Санкт-Петербургское государственное бюджетное учреждение здравоохранения «Психиатрическая больница №1 им. П. П. Кащенко»</t>
  </si>
  <si>
    <t>Предельная цена по приложению №2 к ППр СПб №489 c НДС (руб.)*</t>
  </si>
  <si>
    <t>Ценовое предложение №</t>
  </si>
  <si>
    <t>Ценовое предложение № 1 от 10.06.2026 №775</t>
  </si>
  <si>
    <t>Ценовое предложение № 2 10.06.2026 №774</t>
  </si>
  <si>
    <t>штука</t>
  </si>
  <si>
    <t>Ф.И.О. исполнителя: ______________________/С.А. Карпова/</t>
  </si>
  <si>
    <t xml:space="preserve">**  Цена договора сформирована по 1-му наименьшему источнику ценовой информации в целях эффективности и экономии использования бюджетных средств, с учетом положений статьи 34 Бюджетного кодекса Российской Федерации, регламентирующей принцип эффективности использования бюджетных средств (необходимость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бюджетом объема средств (результативности), что не противоречит положениям Закона N 44-ФЗ.
</t>
  </si>
  <si>
    <t>1.</t>
  </si>
  <si>
    <t>Примечание</t>
  </si>
  <si>
    <t>цена сформирована по средней цене с НДС, руб. из реестра товаров</t>
  </si>
  <si>
    <t>Расчетная Цена за единицу изм. с НДС (руб.)</t>
  </si>
  <si>
    <t>х</t>
  </si>
  <si>
    <t>Дата подготовки обоснования НМЦК  16.06.2026.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</si>
</sst>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0" fontId="6" fillId="0" borderId="0" xfId="0" applyFont="1" applyProtection="1"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3" borderId="1" xfId="0" applyNumberFormat="1" applyFont="1" applyFill="1" applyBorder="1" applyAlignment="1" applyProtection="1">
      <alignment horizontal="center" vertical="center" justifyLastLine="1"/>
      <protection hidden="1"/>
    </xf>
    <xf numFmtId="4" fontId="8" fillId="0" borderId="1" xfId="0" applyNumberFormat="1" applyFont="1" applyBorder="1" applyAlignment="1" applyProtection="1">
      <alignment horizontal="center" vertical="center" wrapText="1"/>
      <protection hidden="1"/>
    </xf>
    <xf numFmtId="3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0" fontId="2" fillId="3" borderId="5" xfId="0" applyFont="1" applyFill="1" applyBorder="1" applyAlignment="1" applyProtection="1">
      <alignment horizontal="center" vertical="center" wrapText="1" justifyLastLine="1"/>
      <protection locked="0"/>
    </xf>
    <xf numFmtId="3" fontId="2" fillId="2" borderId="1" xfId="0" applyNumberFormat="1" applyFont="1" applyFill="1" applyBorder="1" applyAlignment="1" applyProtection="1">
      <alignment horizontal="center" vertical="center" wrapText="1" justifyLastLine="1"/>
      <protection locked="0"/>
    </xf>
    <xf numFmtId="4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4" fontId="2" fillId="0" borderId="0" xfId="0" applyNumberFormat="1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4" fontId="6" fillId="0" borderId="0" xfId="0" applyNumberFormat="1" applyFont="1" applyProtection="1">
      <protection hidden="1"/>
    </xf>
    <xf numFmtId="0" fontId="6" fillId="0" borderId="0" xfId="0" applyFont="1" applyBorder="1" applyProtection="1">
      <protection locked="0"/>
    </xf>
    <xf numFmtId="4" fontId="6" fillId="0" borderId="0" xfId="0" applyNumberFormat="1" applyFont="1" applyProtection="1"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10" fillId="0" borderId="1" xfId="0" applyFont="1" applyFill="1" applyBorder="1" applyAlignment="1">
      <alignment horizontal="left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Protection="1"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center" vertical="top"/>
      <protection locked="0"/>
    </xf>
    <xf numFmtId="0" fontId="7" fillId="0" borderId="2" xfId="0" applyFont="1" applyBorder="1" applyAlignment="1" applyProtection="1">
      <alignment horizontal="center" vertical="top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2" fontId="3" fillId="3" borderId="6" xfId="0" applyNumberFormat="1" applyFont="1" applyFill="1" applyBorder="1" applyAlignment="1" applyProtection="1">
      <alignment horizontal="center" vertical="top" wrapText="1"/>
      <protection locked="0"/>
    </xf>
    <xf numFmtId="2" fontId="3" fillId="3" borderId="8" xfId="0" applyNumberFormat="1" applyFont="1" applyFill="1" applyBorder="1" applyAlignment="1" applyProtection="1">
      <alignment horizontal="center" vertical="top" wrapText="1"/>
      <protection locked="0"/>
    </xf>
    <xf numFmtId="2" fontId="3" fillId="3" borderId="7" xfId="0" applyNumberFormat="1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2" xfId="0" applyFont="1" applyFill="1" applyBorder="1" applyAlignment="1" applyProtection="1">
      <alignment horizontal="center" vertical="center" textRotation="90" wrapText="1"/>
      <protection locked="0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 wrapText="1"/>
      <protection hidden="1"/>
    </xf>
    <xf numFmtId="0" fontId="11" fillId="0" borderId="0" xfId="0" applyFont="1" applyProtection="1"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right"/>
      <protection locked="0"/>
    </xf>
    <xf numFmtId="0" fontId="11" fillId="0" borderId="0" xfId="0" applyFont="1" applyFill="1" applyAlignment="1" applyProtection="1">
      <alignment horizontal="right"/>
      <protection locked="0"/>
    </xf>
    <xf numFmtId="0" fontId="13" fillId="0" borderId="0" xfId="0" applyFont="1" applyProtection="1">
      <protection locked="0"/>
    </xf>
    <xf numFmtId="0" fontId="11" fillId="0" borderId="0" xfId="0" applyFont="1" applyAlignment="1" applyProtection="1">
      <alignment horizontal="left" vertical="center"/>
      <protection locked="0"/>
    </xf>
    <xf numFmtId="4" fontId="11" fillId="0" borderId="0" xfId="0" applyNumberFormat="1" applyFont="1" applyProtection="1">
      <protection locked="0"/>
    </xf>
    <xf numFmtId="0" fontId="11" fillId="0" borderId="0" xfId="0" applyFont="1" applyAlignment="1" applyProtection="1">
      <alignment horizontal="right"/>
      <protection locked="0"/>
    </xf>
    <xf numFmtId="0" fontId="14" fillId="4" borderId="0" xfId="0" applyFont="1" applyFill="1" applyAlignment="1" applyProtection="1">
      <alignment horizontal="center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2" fontId="3" fillId="0" borderId="6" xfId="0" applyNumberFormat="1" applyFont="1" applyFill="1" applyBorder="1" applyAlignment="1" applyProtection="1">
      <alignment horizontal="right" vertical="center" wrapText="1"/>
      <protection locked="0"/>
    </xf>
    <xf numFmtId="2" fontId="3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3" fillId="0" borderId="7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0" applyFont="1" applyProtection="1">
      <protection locked="0"/>
    </xf>
    <xf numFmtId="1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6" fillId="0" borderId="2" xfId="0" applyNumberFormat="1" applyFont="1" applyBorder="1" applyAlignment="1" applyProtection="1">
      <alignment horizontal="center" vertical="center"/>
      <protection locked="0"/>
    </xf>
    <xf numFmtId="1" fontId="16" fillId="0" borderId="1" xfId="0" applyNumberFormat="1" applyFont="1" applyBorder="1" applyAlignment="1" applyProtection="1">
      <alignment horizontal="center" vertical="center" wrapText="1"/>
      <protection locked="0"/>
    </xf>
    <xf numFmtId="1" fontId="16" fillId="0" borderId="2" xfId="0" applyNumberFormat="1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Обычный 4" xfId="1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8</xdr:row>
      <xdr:rowOff>952500</xdr:rowOff>
    </xdr:from>
    <xdr:to>
      <xdr:col>13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8</xdr:row>
      <xdr:rowOff>923925</xdr:rowOff>
    </xdr:from>
    <xdr:to>
      <xdr:col>11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abSelected="1" topLeftCell="A4" zoomScale="90" zoomScaleNormal="90" workbookViewId="0">
      <selection activeCell="V10" sqref="V10"/>
    </sheetView>
  </sheetViews>
  <sheetFormatPr defaultRowHeight="12.75" x14ac:dyDescent="0.2"/>
  <cols>
    <col min="1" max="1" width="9.140625" style="8"/>
    <col min="2" max="2" width="27.42578125" style="31" customWidth="1"/>
    <col min="3" max="3" width="13" style="8" customWidth="1"/>
    <col min="4" max="4" width="12.5703125" style="8" customWidth="1"/>
    <col min="5" max="5" width="12.28515625" style="8" customWidth="1"/>
    <col min="6" max="7" width="15.5703125" style="8" customWidth="1"/>
    <col min="8" max="8" width="12.85546875" style="8" customWidth="1"/>
    <col min="9" max="9" width="19" style="8" hidden="1" customWidth="1"/>
    <col min="10" max="10" width="18.28515625" style="8" hidden="1" customWidth="1"/>
    <col min="11" max="11" width="18.42578125" style="34" customWidth="1"/>
    <col min="12" max="12" width="17" style="8" customWidth="1"/>
    <col min="13" max="14" width="14.85546875" style="8" customWidth="1"/>
    <col min="15" max="15" width="11.85546875" style="8" customWidth="1"/>
    <col min="16" max="16" width="14.85546875" style="8" customWidth="1"/>
    <col min="17" max="17" width="13.42578125" style="8" customWidth="1"/>
    <col min="18" max="18" width="15.42578125" style="33" customWidth="1"/>
    <col min="19" max="19" width="13.140625" style="8" customWidth="1"/>
    <col min="20" max="16384" width="9.140625" style="8"/>
  </cols>
  <sheetData>
    <row r="1" spans="1:19" s="86" customFormat="1" ht="30" customHeight="1" x14ac:dyDescent="0.25">
      <c r="A1" s="81"/>
      <c r="B1" s="82"/>
      <c r="C1" s="83" t="s">
        <v>23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4"/>
      <c r="O1" s="84"/>
      <c r="P1" s="84"/>
      <c r="Q1" s="85"/>
    </row>
    <row r="2" spans="1:19" s="86" customFormat="1" ht="15.75" x14ac:dyDescent="0.25">
      <c r="A2" s="81"/>
      <c r="B2" s="87"/>
      <c r="C2" s="81"/>
      <c r="D2" s="81"/>
      <c r="E2" s="81"/>
      <c r="F2" s="81"/>
      <c r="G2" s="81"/>
      <c r="H2" s="81"/>
      <c r="I2" s="81"/>
      <c r="J2" s="81"/>
      <c r="K2" s="88"/>
      <c r="L2" s="81"/>
      <c r="M2" s="81"/>
      <c r="N2" s="81"/>
      <c r="O2" s="89"/>
      <c r="P2" s="89"/>
      <c r="Q2" s="89"/>
      <c r="R2" s="89"/>
    </row>
    <row r="3" spans="1:19" s="86" customFormat="1" ht="24.75" customHeight="1" x14ac:dyDescent="0.25">
      <c r="A3" s="90" t="s">
        <v>54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</row>
    <row r="4" spans="1:19" s="86" customFormat="1" ht="48.75" customHeight="1" x14ac:dyDescent="0.25">
      <c r="A4" s="91" t="s">
        <v>12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</row>
    <row r="5" spans="1:19" x14ac:dyDescent="0.2">
      <c r="A5" s="9"/>
      <c r="B5" s="10"/>
      <c r="C5" s="9"/>
      <c r="D5" s="9"/>
      <c r="E5" s="35"/>
      <c r="F5" s="9"/>
      <c r="G5" s="9"/>
      <c r="H5" s="9"/>
      <c r="I5" s="9"/>
      <c r="J5" s="9"/>
      <c r="K5" s="11"/>
      <c r="L5" s="9"/>
      <c r="M5" s="9"/>
      <c r="N5" s="9"/>
      <c r="O5" s="9"/>
      <c r="P5" s="9"/>
      <c r="Q5" s="41"/>
      <c r="R5" s="9"/>
    </row>
    <row r="6" spans="1:19" ht="37.5" customHeight="1" x14ac:dyDescent="0.2">
      <c r="A6" s="69" t="s">
        <v>8</v>
      </c>
      <c r="B6" s="70"/>
      <c r="C6" s="51" t="s">
        <v>9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3"/>
      <c r="S6" s="44"/>
    </row>
    <row r="7" spans="1:19" ht="30" customHeight="1" x14ac:dyDescent="0.2">
      <c r="A7" s="51" t="s">
        <v>16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3"/>
      <c r="S7" s="44"/>
    </row>
    <row r="8" spans="1:19" ht="40.5" customHeight="1" x14ac:dyDescent="0.2">
      <c r="A8" s="67" t="s">
        <v>1</v>
      </c>
      <c r="B8" s="68" t="s">
        <v>26</v>
      </c>
      <c r="C8" s="71" t="s">
        <v>2</v>
      </c>
      <c r="D8" s="71" t="s">
        <v>0</v>
      </c>
      <c r="E8" s="73" t="s">
        <v>55</v>
      </c>
      <c r="F8" s="63" t="s">
        <v>24</v>
      </c>
      <c r="G8" s="63"/>
      <c r="H8" s="63"/>
      <c r="I8" s="63"/>
      <c r="J8" s="63"/>
      <c r="K8" s="55" t="s">
        <v>3</v>
      </c>
      <c r="L8" s="56"/>
      <c r="M8" s="57"/>
      <c r="N8" s="68" t="s">
        <v>22</v>
      </c>
      <c r="O8" s="65" t="s">
        <v>25</v>
      </c>
      <c r="P8" s="63" t="s">
        <v>11</v>
      </c>
      <c r="Q8" s="63" t="s">
        <v>65</v>
      </c>
      <c r="R8" s="59" t="s">
        <v>13</v>
      </c>
      <c r="S8" s="46" t="s">
        <v>63</v>
      </c>
    </row>
    <row r="9" spans="1:19" ht="110.25" customHeight="1" x14ac:dyDescent="0.2">
      <c r="A9" s="68"/>
      <c r="B9" s="67"/>
      <c r="C9" s="71"/>
      <c r="D9" s="71"/>
      <c r="E9" s="74"/>
      <c r="F9" s="5" t="s">
        <v>57</v>
      </c>
      <c r="G9" s="5" t="s">
        <v>58</v>
      </c>
      <c r="H9" s="5" t="s">
        <v>56</v>
      </c>
      <c r="I9" s="2" t="s">
        <v>19</v>
      </c>
      <c r="J9" s="2" t="s">
        <v>20</v>
      </c>
      <c r="K9" s="3" t="s">
        <v>14</v>
      </c>
      <c r="L9" s="1" t="s">
        <v>4</v>
      </c>
      <c r="M9" s="1" t="s">
        <v>5</v>
      </c>
      <c r="N9" s="72"/>
      <c r="O9" s="66"/>
      <c r="P9" s="64"/>
      <c r="Q9" s="64"/>
      <c r="R9" s="60"/>
      <c r="S9" s="47"/>
    </row>
    <row r="10" spans="1:19" s="95" customFormat="1" ht="27.75" customHeight="1" x14ac:dyDescent="0.2">
      <c r="A10" s="96">
        <v>1</v>
      </c>
      <c r="B10" s="97">
        <v>2</v>
      </c>
      <c r="C10" s="98">
        <v>3</v>
      </c>
      <c r="D10" s="99">
        <v>4</v>
      </c>
      <c r="E10" s="100">
        <v>5</v>
      </c>
      <c r="F10" s="100">
        <v>6</v>
      </c>
      <c r="G10" s="100">
        <v>7</v>
      </c>
      <c r="H10" s="100">
        <v>8</v>
      </c>
      <c r="I10" s="100">
        <v>9</v>
      </c>
      <c r="J10" s="99">
        <v>8</v>
      </c>
      <c r="K10" s="99">
        <v>9</v>
      </c>
      <c r="L10" s="99">
        <v>10</v>
      </c>
      <c r="M10" s="97">
        <v>11</v>
      </c>
      <c r="N10" s="101">
        <v>12</v>
      </c>
      <c r="O10" s="102">
        <v>13</v>
      </c>
      <c r="P10" s="103">
        <v>14</v>
      </c>
      <c r="Q10" s="103">
        <v>15</v>
      </c>
      <c r="R10" s="104">
        <v>16</v>
      </c>
      <c r="S10" s="104">
        <v>17</v>
      </c>
    </row>
    <row r="11" spans="1:19" ht="96" customHeight="1" x14ac:dyDescent="0.2">
      <c r="A11" s="2" t="s">
        <v>62</v>
      </c>
      <c r="B11" s="12" t="s">
        <v>53</v>
      </c>
      <c r="C11" s="4" t="s">
        <v>59</v>
      </c>
      <c r="D11" s="18">
        <v>80000</v>
      </c>
      <c r="E11" s="4">
        <v>0.75</v>
      </c>
      <c r="F11" s="13">
        <v>0.68</v>
      </c>
      <c r="G11" s="14">
        <v>0.77</v>
      </c>
      <c r="H11" s="14" t="s">
        <v>66</v>
      </c>
      <c r="I11" s="14"/>
      <c r="J11" s="13"/>
      <c r="K11" s="15">
        <f>ROUND(AVERAGE(F11,G11,H11,I11,J11),2)</f>
        <v>0.73</v>
      </c>
      <c r="L11" s="16">
        <f>STDEV(F11:J11)</f>
        <v>6.363961030678926E-2</v>
      </c>
      <c r="M11" s="16">
        <f>L11/K11*100</f>
        <v>8.7177548365464741</v>
      </c>
      <c r="N11" s="17">
        <v>0.75</v>
      </c>
      <c r="O11" s="18">
        <v>10</v>
      </c>
      <c r="P11" s="17">
        <f>F11*1.1</f>
        <v>0.74800000000000011</v>
      </c>
      <c r="Q11" s="80">
        <v>0.75</v>
      </c>
      <c r="R11" s="19">
        <f>Q11*D11</f>
        <v>60000</v>
      </c>
      <c r="S11" s="45" t="s">
        <v>64</v>
      </c>
    </row>
    <row r="12" spans="1:19" ht="30" hidden="1" customHeight="1" x14ac:dyDescent="0.2">
      <c r="A12" s="2">
        <v>3</v>
      </c>
      <c r="B12" s="12"/>
      <c r="C12" s="20" t="s">
        <v>21</v>
      </c>
      <c r="D12" s="21"/>
      <c r="E12" s="21"/>
      <c r="F12" s="13"/>
      <c r="G12" s="14"/>
      <c r="H12" s="14"/>
      <c r="I12" s="14"/>
      <c r="J12" s="13"/>
      <c r="K12" s="15" t="e">
        <f>ROUND(AVERAGE(F12,G12,H12,I12,J12),2)</f>
        <v>#DIV/0!</v>
      </c>
      <c r="L12" s="16" t="e">
        <f>STDEV(F12:J12)</f>
        <v>#DIV/0!</v>
      </c>
      <c r="M12" s="16" t="e">
        <f>L12/K12*100</f>
        <v>#DIV/0!</v>
      </c>
      <c r="N12" s="4" t="s">
        <v>17</v>
      </c>
      <c r="O12" s="18"/>
      <c r="P12" s="17" t="e">
        <f t="shared" ref="P12:P13" si="0">ROUND(N12+(N12*(O12/100)),2)</f>
        <v>#VALUE!</v>
      </c>
      <c r="Q12" s="17"/>
      <c r="R12" s="19" t="e">
        <f>P12*D12</f>
        <v>#VALUE!</v>
      </c>
      <c r="S12" s="44"/>
    </row>
    <row r="13" spans="1:19" ht="51" hidden="1" x14ac:dyDescent="0.2">
      <c r="A13" s="2">
        <v>4</v>
      </c>
      <c r="B13" s="12"/>
      <c r="C13" s="20" t="s">
        <v>21</v>
      </c>
      <c r="D13" s="21"/>
      <c r="E13" s="21"/>
      <c r="F13" s="13"/>
      <c r="G13" s="14"/>
      <c r="H13" s="14"/>
      <c r="I13" s="14"/>
      <c r="J13" s="13"/>
      <c r="K13" s="15" t="e">
        <f t="shared" ref="K13" si="1">ROUND(AVERAGE(F13,G13,H13,I13,J13),2)</f>
        <v>#DIV/0!</v>
      </c>
      <c r="L13" s="16" t="e">
        <f>STDEV(F13:J13)</f>
        <v>#DIV/0!</v>
      </c>
      <c r="M13" s="16" t="e">
        <f>L13/K13*100</f>
        <v>#DIV/0!</v>
      </c>
      <c r="N13" s="4" t="s">
        <v>17</v>
      </c>
      <c r="O13" s="18"/>
      <c r="P13" s="17" t="e">
        <f t="shared" si="0"/>
        <v>#VALUE!</v>
      </c>
      <c r="Q13" s="17"/>
      <c r="R13" s="19" t="e">
        <f>P13*D13</f>
        <v>#VALUE!</v>
      </c>
      <c r="S13" s="44"/>
    </row>
    <row r="14" spans="1:19" ht="34.5" customHeight="1" x14ac:dyDescent="0.2">
      <c r="A14" s="92" t="s">
        <v>6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4"/>
      <c r="R14" s="22">
        <f>SUMIF(R11:R13,"&gt;0")</f>
        <v>60000</v>
      </c>
      <c r="S14" s="44"/>
    </row>
    <row r="15" spans="1:19" ht="44.25" customHeight="1" x14ac:dyDescent="0.2">
      <c r="A15" s="49" t="s">
        <v>7</v>
      </c>
      <c r="B15" s="49"/>
      <c r="C15" s="49"/>
      <c r="D15" s="49"/>
      <c r="E15" s="49"/>
      <c r="F15" s="49"/>
      <c r="G15" s="49"/>
      <c r="H15" s="49"/>
      <c r="I15" s="49"/>
      <c r="J15" s="49"/>
      <c r="K15" s="23">
        <f>R14</f>
        <v>60000</v>
      </c>
      <c r="L15" s="24" t="s">
        <v>10</v>
      </c>
      <c r="M15" s="24"/>
      <c r="N15" s="24"/>
      <c r="O15" s="24"/>
      <c r="P15" s="24"/>
      <c r="Q15" s="24"/>
      <c r="R15" s="25"/>
    </row>
    <row r="16" spans="1:19" ht="22.5" customHeight="1" x14ac:dyDescent="0.2">
      <c r="A16" s="50" t="s">
        <v>15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</row>
    <row r="17" spans="1:18" ht="36" customHeight="1" x14ac:dyDescent="0.2">
      <c r="A17" s="50" t="s">
        <v>18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  <row r="18" spans="1:18" ht="42" customHeight="1" x14ac:dyDescent="0.2">
      <c r="A18" s="50" t="s">
        <v>61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42"/>
      <c r="R18" s="6"/>
    </row>
    <row r="19" spans="1:18" ht="25.5" customHeight="1" x14ac:dyDescent="0.2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</row>
    <row r="20" spans="1:18" ht="30" customHeight="1" x14ac:dyDescent="0.2">
      <c r="A20" s="54" t="s">
        <v>60</v>
      </c>
      <c r="B20" s="54"/>
      <c r="C20" s="54"/>
      <c r="D20" s="54"/>
      <c r="E20" s="54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40"/>
      <c r="R20" s="7"/>
    </row>
    <row r="21" spans="1:18" ht="26.25" customHeight="1" x14ac:dyDescent="0.2">
      <c r="A21" s="7"/>
      <c r="B21" s="7"/>
      <c r="C21" s="7"/>
      <c r="D21" s="7"/>
      <c r="E21" s="3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40"/>
      <c r="R21" s="7"/>
    </row>
    <row r="22" spans="1:18" ht="29.25" customHeight="1" x14ac:dyDescent="0.2">
      <c r="A22" s="61" t="s">
        <v>67</v>
      </c>
      <c r="B22" s="61"/>
      <c r="C22" s="62"/>
      <c r="D22" s="62"/>
      <c r="E22" s="62"/>
      <c r="F22" s="62"/>
      <c r="G22" s="62"/>
      <c r="H22" s="62"/>
      <c r="I22" s="62"/>
      <c r="J22" s="62"/>
      <c r="K22" s="62"/>
      <c r="L22" s="28"/>
      <c r="M22" s="28"/>
      <c r="N22" s="28"/>
      <c r="O22" s="28"/>
      <c r="P22" s="28"/>
      <c r="Q22" s="28"/>
      <c r="R22" s="29"/>
    </row>
    <row r="23" spans="1:18" ht="22.5" customHeight="1" x14ac:dyDescent="0.2">
      <c r="A23" s="26"/>
      <c r="B23" s="26"/>
      <c r="C23" s="27"/>
      <c r="D23" s="27"/>
      <c r="E23" s="37"/>
      <c r="F23" s="27"/>
      <c r="G23" s="27"/>
      <c r="H23" s="27"/>
      <c r="I23" s="27"/>
      <c r="J23" s="27"/>
      <c r="K23" s="27"/>
      <c r="L23" s="28"/>
      <c r="M23" s="28"/>
      <c r="N23" s="28"/>
      <c r="O23" s="28"/>
      <c r="P23" s="28"/>
      <c r="Q23" s="28"/>
      <c r="R23" s="29"/>
    </row>
    <row r="24" spans="1:18" ht="24" hidden="1" customHeight="1" x14ac:dyDescent="0.2">
      <c r="A24" s="58" t="s">
        <v>27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43"/>
      <c r="R24" s="29"/>
    </row>
    <row r="25" spans="1:18" ht="26.25" customHeight="1" x14ac:dyDescent="0.2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30"/>
      <c r="L25" s="28"/>
      <c r="M25" s="28"/>
      <c r="N25" s="28"/>
      <c r="O25" s="28"/>
      <c r="P25" s="28"/>
      <c r="Q25" s="28"/>
      <c r="R25" s="29"/>
    </row>
    <row r="26" spans="1:18" x14ac:dyDescent="0.2">
      <c r="K26" s="32"/>
    </row>
    <row r="31" spans="1:18" ht="42" customHeight="1" x14ac:dyDescent="0.2"/>
    <row r="33" ht="36.75" customHeight="1" x14ac:dyDescent="0.2"/>
    <row r="40" ht="35.25" customHeight="1" x14ac:dyDescent="0.2"/>
  </sheetData>
  <sheetProtection deleteColumns="0"/>
  <mergeCells count="30">
    <mergeCell ref="C1:M1"/>
    <mergeCell ref="N1:P1"/>
    <mergeCell ref="A4:R4"/>
    <mergeCell ref="A6:B6"/>
    <mergeCell ref="C6:R6"/>
    <mergeCell ref="A3:R3"/>
    <mergeCell ref="A7:R7"/>
    <mergeCell ref="A18:P18"/>
    <mergeCell ref="A19:R19"/>
    <mergeCell ref="K8:M8"/>
    <mergeCell ref="A24:P24"/>
    <mergeCell ref="R8:R9"/>
    <mergeCell ref="A22:K22"/>
    <mergeCell ref="P8:P9"/>
    <mergeCell ref="O8:O9"/>
    <mergeCell ref="A8:A9"/>
    <mergeCell ref="B8:B9"/>
    <mergeCell ref="A20:E20"/>
    <mergeCell ref="C8:C9"/>
    <mergeCell ref="D8:D9"/>
    <mergeCell ref="F8:J8"/>
    <mergeCell ref="S8:S9"/>
    <mergeCell ref="A25:J25"/>
    <mergeCell ref="A15:J15"/>
    <mergeCell ref="A16:R16"/>
    <mergeCell ref="A17:R17"/>
    <mergeCell ref="N8:N9"/>
    <mergeCell ref="E8:E9"/>
    <mergeCell ref="Q8:Q9"/>
    <mergeCell ref="A14:Q14"/>
  </mergeCells>
  <pageMargins left="0.7" right="0.7" top="0.75" bottom="0.75" header="0.3" footer="0.3"/>
  <pageSetup paperSize="9"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zoomScaleNormal="100" workbookViewId="0">
      <selection activeCell="J13" sqref="J13:J15"/>
    </sheetView>
  </sheetViews>
  <sheetFormatPr defaultRowHeight="15" x14ac:dyDescent="0.25"/>
  <cols>
    <col min="1" max="1" width="22.140625" customWidth="1"/>
    <col min="2" max="2" width="24.7109375" customWidth="1"/>
    <col min="3" max="3" width="19" customWidth="1"/>
    <col min="4" max="4" width="58.42578125" customWidth="1"/>
    <col min="6" max="6" width="41.140625" customWidth="1"/>
    <col min="7" max="7" width="20" customWidth="1"/>
    <col min="8" max="8" width="16" customWidth="1"/>
    <col min="9" max="9" width="17.5703125" customWidth="1"/>
    <col min="10" max="10" width="18.7109375" customWidth="1"/>
  </cols>
  <sheetData>
    <row r="1" spans="1:10" x14ac:dyDescent="0.25">
      <c r="A1" s="79" t="s">
        <v>28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x14ac:dyDescent="0.25">
      <c r="A2" s="79" t="s">
        <v>29</v>
      </c>
      <c r="B2" s="79"/>
      <c r="C2" s="79"/>
      <c r="D2" s="79"/>
      <c r="E2" s="79"/>
      <c r="F2" s="79"/>
      <c r="G2" s="79"/>
      <c r="H2" s="79"/>
      <c r="I2" s="79"/>
      <c r="J2" s="79"/>
    </row>
    <row r="3" spans="1:10" x14ac:dyDescent="0.25">
      <c r="A3" s="79" t="s">
        <v>30</v>
      </c>
      <c r="B3" s="79"/>
      <c r="C3" s="79"/>
      <c r="D3" s="79"/>
      <c r="E3" s="79"/>
      <c r="F3" s="79"/>
      <c r="G3" s="79"/>
      <c r="H3" s="79"/>
      <c r="I3" s="79"/>
      <c r="J3" s="79"/>
    </row>
    <row r="4" spans="1:10" x14ac:dyDescent="0.25">
      <c r="A4" s="79" t="s">
        <v>31</v>
      </c>
      <c r="B4" s="79"/>
      <c r="C4" s="79"/>
      <c r="D4" s="79"/>
      <c r="E4" s="79"/>
      <c r="F4" s="79"/>
      <c r="G4" s="79"/>
      <c r="H4" s="79"/>
      <c r="I4" s="79"/>
      <c r="J4" s="79"/>
    </row>
    <row r="5" spans="1:10" x14ac:dyDescent="0.25">
      <c r="A5" s="79" t="s">
        <v>32</v>
      </c>
      <c r="B5" s="79"/>
      <c r="C5" s="79"/>
      <c r="D5" s="79"/>
      <c r="E5" s="79"/>
      <c r="F5" s="79"/>
      <c r="G5" s="79"/>
      <c r="H5" s="79"/>
      <c r="I5" s="79"/>
      <c r="J5" s="79"/>
    </row>
    <row r="6" spans="1:10" ht="35.25" customHeight="1" x14ac:dyDescent="0.25">
      <c r="A6" s="79" t="s">
        <v>33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ht="35.1" customHeight="1" x14ac:dyDescent="0.25">
      <c r="A7" s="76" t="s">
        <v>34</v>
      </c>
      <c r="B7" s="77" t="s">
        <v>35</v>
      </c>
      <c r="C7" s="78" t="s">
        <v>36</v>
      </c>
      <c r="D7" s="78" t="s">
        <v>37</v>
      </c>
      <c r="E7" s="76" t="s">
        <v>38</v>
      </c>
      <c r="F7" s="38" t="s">
        <v>39</v>
      </c>
      <c r="G7" s="39">
        <v>1.32</v>
      </c>
      <c r="H7" s="75">
        <v>0.16</v>
      </c>
      <c r="I7" s="75">
        <v>11.52</v>
      </c>
      <c r="J7" s="75">
        <v>1.35</v>
      </c>
    </row>
    <row r="8" spans="1:10" ht="35.1" customHeight="1" x14ac:dyDescent="0.25">
      <c r="A8" s="76"/>
      <c r="B8" s="77"/>
      <c r="C8" s="78"/>
      <c r="D8" s="78"/>
      <c r="E8" s="76"/>
      <c r="F8" s="38" t="s">
        <v>40</v>
      </c>
      <c r="G8" s="39">
        <v>1.5166999999999999</v>
      </c>
      <c r="H8" s="75"/>
      <c r="I8" s="75"/>
      <c r="J8" s="75"/>
    </row>
    <row r="9" spans="1:10" ht="35.1" customHeight="1" x14ac:dyDescent="0.25">
      <c r="A9" s="76"/>
      <c r="B9" s="77"/>
      <c r="C9" s="78"/>
      <c r="D9" s="78"/>
      <c r="E9" s="76"/>
      <c r="F9" s="38" t="s">
        <v>41</v>
      </c>
      <c r="G9" s="39">
        <v>1.21</v>
      </c>
      <c r="H9" s="75"/>
      <c r="I9" s="75"/>
      <c r="J9" s="75"/>
    </row>
    <row r="10" spans="1:10" ht="35.1" customHeight="1" x14ac:dyDescent="0.25">
      <c r="A10" s="76" t="s">
        <v>34</v>
      </c>
      <c r="B10" s="77" t="s">
        <v>42</v>
      </c>
      <c r="C10" s="78" t="s">
        <v>43</v>
      </c>
      <c r="D10" s="78" t="s">
        <v>44</v>
      </c>
      <c r="E10" s="76" t="s">
        <v>38</v>
      </c>
      <c r="F10" s="38" t="s">
        <v>45</v>
      </c>
      <c r="G10" s="39">
        <v>2.46</v>
      </c>
      <c r="H10" s="75">
        <v>0.18</v>
      </c>
      <c r="I10" s="75">
        <v>7.85</v>
      </c>
      <c r="J10" s="75">
        <v>2.35</v>
      </c>
    </row>
    <row r="11" spans="1:10" ht="35.1" customHeight="1" x14ac:dyDescent="0.25">
      <c r="A11" s="76"/>
      <c r="B11" s="77"/>
      <c r="C11" s="78"/>
      <c r="D11" s="78"/>
      <c r="E11" s="76"/>
      <c r="F11" s="38" t="s">
        <v>40</v>
      </c>
      <c r="G11" s="39">
        <v>2.1375999999999999</v>
      </c>
      <c r="H11" s="75"/>
      <c r="I11" s="75"/>
      <c r="J11" s="75"/>
    </row>
    <row r="12" spans="1:10" ht="46.5" customHeight="1" x14ac:dyDescent="0.25">
      <c r="A12" s="76"/>
      <c r="B12" s="77"/>
      <c r="C12" s="78"/>
      <c r="D12" s="78"/>
      <c r="E12" s="76"/>
      <c r="F12" s="38" t="s">
        <v>46</v>
      </c>
      <c r="G12" s="39">
        <v>2.4540000000000002</v>
      </c>
      <c r="H12" s="75"/>
      <c r="I12" s="75"/>
      <c r="J12" s="75"/>
    </row>
    <row r="13" spans="1:10" ht="35.1" customHeight="1" x14ac:dyDescent="0.25">
      <c r="A13" s="76" t="s">
        <v>34</v>
      </c>
      <c r="B13" s="77" t="s">
        <v>47</v>
      </c>
      <c r="C13" s="78" t="s">
        <v>48</v>
      </c>
      <c r="D13" s="78" t="s">
        <v>49</v>
      </c>
      <c r="E13" s="76" t="s">
        <v>38</v>
      </c>
      <c r="F13" s="38" t="s">
        <v>50</v>
      </c>
      <c r="G13" s="39">
        <v>0.91449999999999998</v>
      </c>
      <c r="H13" s="75">
        <v>0.11</v>
      </c>
      <c r="I13" s="75">
        <v>13.51</v>
      </c>
      <c r="J13" s="75">
        <v>0.85</v>
      </c>
    </row>
    <row r="14" spans="1:10" ht="35.1" customHeight="1" x14ac:dyDescent="0.25">
      <c r="A14" s="76"/>
      <c r="B14" s="77"/>
      <c r="C14" s="78"/>
      <c r="D14" s="78"/>
      <c r="E14" s="76"/>
      <c r="F14" s="38" t="s">
        <v>51</v>
      </c>
      <c r="G14" s="39">
        <v>0.71431</v>
      </c>
      <c r="H14" s="75"/>
      <c r="I14" s="75"/>
      <c r="J14" s="75"/>
    </row>
    <row r="15" spans="1:10" ht="24" customHeight="1" x14ac:dyDescent="0.25">
      <c r="A15" s="76"/>
      <c r="B15" s="77"/>
      <c r="C15" s="78"/>
      <c r="D15" s="78"/>
      <c r="E15" s="76"/>
      <c r="F15" s="38" t="s">
        <v>52</v>
      </c>
      <c r="G15" s="39">
        <v>0.91</v>
      </c>
      <c r="H15" s="75"/>
      <c r="I15" s="75"/>
      <c r="J15" s="75"/>
    </row>
  </sheetData>
  <mergeCells count="30">
    <mergeCell ref="A10:A12"/>
    <mergeCell ref="B10:B12"/>
    <mergeCell ref="C10:C12"/>
    <mergeCell ref="D10:D12"/>
    <mergeCell ref="A3:J3"/>
    <mergeCell ref="A4:J4"/>
    <mergeCell ref="A5:J5"/>
    <mergeCell ref="A6:J6"/>
    <mergeCell ref="I7:I9"/>
    <mergeCell ref="J7:J9"/>
    <mergeCell ref="A1:J1"/>
    <mergeCell ref="A2:J2"/>
    <mergeCell ref="A7:A9"/>
    <mergeCell ref="B7:B9"/>
    <mergeCell ref="C7:C9"/>
    <mergeCell ref="D7:D9"/>
    <mergeCell ref="E7:E9"/>
    <mergeCell ref="H7:H9"/>
    <mergeCell ref="A13:A15"/>
    <mergeCell ref="B13:B15"/>
    <mergeCell ref="C13:C15"/>
    <mergeCell ref="D13:D15"/>
    <mergeCell ref="E13:E15"/>
    <mergeCell ref="I13:I15"/>
    <mergeCell ref="J13:J15"/>
    <mergeCell ref="E10:E12"/>
    <mergeCell ref="H10:H12"/>
    <mergeCell ref="I10:I12"/>
    <mergeCell ref="J10:J12"/>
    <mergeCell ref="H13:H15"/>
  </mergeCells>
  <conditionalFormatting sqref="F7:G15">
    <cfRule type="cellIs" dxfId="0" priority="1" operator="equal">
      <formula>"-"</formula>
    </cfRule>
  </conditionalFormatting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4:F27"/>
  <sheetViews>
    <sheetView workbookViewId="0">
      <selection activeCell="F28" sqref="F28"/>
    </sheetView>
  </sheetViews>
  <sheetFormatPr defaultRowHeight="15" x14ac:dyDescent="0.25"/>
  <sheetData>
    <row r="24" spans="6:6" x14ac:dyDescent="0.25">
      <c r="F24">
        <v>1.7</v>
      </c>
    </row>
    <row r="25" spans="6:6" x14ac:dyDescent="0.25">
      <c r="F25">
        <f>F24*10/110</f>
        <v>0.15454545454545454</v>
      </c>
    </row>
    <row r="26" spans="6:6" x14ac:dyDescent="0.25">
      <c r="F26">
        <f>F24-F25</f>
        <v>1.5454545454545454</v>
      </c>
    </row>
    <row r="27" spans="6:6" x14ac:dyDescent="0.25">
      <c r="F27">
        <f>F26/2</f>
        <v>0.77272727272727271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2026-06-17T08:01:56Z</dcterms:modified>
</cp:coreProperties>
</file>