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02D1C89C-9E22-467C-A5A5-E455D4FDE88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По мин. КП (2)" sheetId="10" r:id="rId1"/>
  </sheets>
  <definedNames>
    <definedName name="_Hlk219884818" localSheetId="0">'По мин. КП (2)'!$B$13</definedName>
    <definedName name="_xlnm._FilterDatabase" localSheetId="0" hidden="1">'По мин. КП (2)'!$D$1:$D$26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9" i="10" l="1"/>
  <c r="P9" i="10" s="1"/>
  <c r="O10" i="10"/>
  <c r="P10" i="10" s="1"/>
  <c r="O11" i="10"/>
  <c r="P11" i="10" s="1"/>
  <c r="O12" i="10"/>
  <c r="P12" i="10" s="1"/>
  <c r="M9" i="10"/>
  <c r="N9" i="10" s="1"/>
  <c r="M10" i="10"/>
  <c r="N10" i="10" s="1"/>
  <c r="M11" i="10"/>
  <c r="N11" i="10" s="1"/>
  <c r="M12" i="10"/>
  <c r="N12" i="10" s="1"/>
  <c r="L9" i="10"/>
  <c r="L10" i="10"/>
  <c r="L11" i="10"/>
  <c r="L12" i="10"/>
  <c r="J14" i="10"/>
  <c r="I14" i="10"/>
  <c r="H14" i="10"/>
  <c r="L13" i="10" l="1"/>
  <c r="O13" i="10" l="1"/>
  <c r="P13" i="10" s="1"/>
  <c r="P14" i="10" s="1"/>
  <c r="M13" i="10"/>
  <c r="N13" i="10" l="1"/>
  <c r="K14" i="10" l="1"/>
  <c r="O8" i="10"/>
  <c r="E8" i="10"/>
  <c r="F8" i="10" s="1"/>
  <c r="B8" i="10"/>
  <c r="I15" i="10" l="1"/>
</calcChain>
</file>

<file path=xl/sharedStrings.xml><?xml version="1.0" encoding="utf-8"?>
<sst xmlns="http://schemas.openxmlformats.org/spreadsheetml/2006/main" count="59" uniqueCount="48">
  <si>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</si>
  <si>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</si>
  <si>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</si>
  <si>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</si>
  <si>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</si>
  <si>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</si>
  <si>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</si>
  <si>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</si>
  <si>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Расчет НМЦК</t>
  </si>
  <si>
    <t>Ед. изм</t>
  </si>
  <si>
    <t>Наименование товара</t>
  </si>
  <si>
    <r>
      <t xml:space="preserve">коэффициент вариации цен V (%) </t>
    </r>
    <r>
      <rPr>
        <i/>
        <sz val="11"/>
        <color indexed="8"/>
        <rFont val="Times New Roman"/>
        <family val="1"/>
        <charset val="204"/>
      </rPr>
      <t>(не должен превышать 33%)</t>
    </r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</si>
  <si>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1"/>
        <color indexed="8"/>
        <rFont val="Times New Roman"/>
        <family val="1"/>
        <charset val="204"/>
      </rPr>
      <t xml:space="preserve">&lt;ц&gt; </t>
    </r>
  </si>
  <si>
    <t>Цена, по минимальному ценовому предложению, за единицу изм. с НДС (руб.)</t>
  </si>
  <si>
    <t>Ценовая информация (руб.)</t>
  </si>
  <si>
    <t>Начальная (максимальная) цена контракта определена и обоснована в соответствии с требованиями ст.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</si>
  <si>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 xml:space="preserve">Цена включает в себя все расходы на поставку товара, включая расходы по упаковке, доставке товара, доставке образцов товара,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</si>
  <si>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>Валюта, используемая для формирования цены контракта и расчетов с исполнителем - рубль Российской Федерации. Определение и обоснование начальной (максимальной) цены контракта с использованием иностранной валюты не допускается, за исключением случая обоснования и определения таких цен.</t>
  </si>
  <si>
    <t>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со значениями более 2-х знаков после запятой. Поэтому в случае необходимости Заказчиком применяется округление таких показателей согласно принятым математическим правилам.</t>
  </si>
  <si>
    <t>Начальник отдела организации закупок</t>
  </si>
  <si>
    <t>Экономист</t>
  </si>
  <si>
    <t>Н.Н. Сальникова</t>
  </si>
  <si>
    <t>Осуществлен поиск ценовой информации в иных источниках общедоступной ценовой информации в соответствии с частью 18 статьи 22 Закона: Заказчиком не выявлена ценовая информация в результате осуществления сбора и анализа из общедоступных источников.</t>
  </si>
  <si>
    <t>КТРУ/ККН</t>
  </si>
  <si>
    <t>Ценовое предложение №5  (вх.№1864 от 20.11.2025)</t>
  </si>
  <si>
    <t xml:space="preserve">С целью обеспечения эффективности осуществления закупок НМЦК определена в размере минимального значения цены товара (работы, услуги)  по предоставленным коммерческим предложениям, с учетом цены  реестра товаров для обеспечения нужд Санкт‑Петербурга (на 1 квартал 2026 года) в соответствии с письмом Минфина России от 16 июня 2017 г. N 24-01-10/37713. </t>
  </si>
  <si>
    <t>Е.И. Курдюкова</t>
  </si>
  <si>
    <r>
      <t xml:space="preserve">В результате проведенного расчета Н(М)ЦК составила, </t>
    </r>
    <r>
      <rPr>
        <b/>
        <sz val="11"/>
        <color rgb="FFFF0000"/>
        <rFont val="Times New Roman"/>
        <family val="1"/>
        <charset val="204"/>
      </rPr>
      <t>руб</t>
    </r>
    <r>
      <rPr>
        <b/>
        <sz val="11"/>
        <color indexed="8"/>
        <rFont val="Times New Roman"/>
        <family val="1"/>
        <charset val="204"/>
      </rPr>
      <t>.:</t>
    </r>
  </si>
  <si>
    <t>штука</t>
  </si>
  <si>
    <r>
      <t xml:space="preserve">Осуществлен поиск ценовой информации в реестре контрактов, заключенных заказчиками,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контрактами, в течение последних трех лет – выявлены </t>
    </r>
    <r>
      <rPr>
        <sz val="11"/>
        <rFont val="Times New Roman"/>
        <family val="1"/>
        <charset val="204"/>
      </rPr>
      <t>несопоставимые условия закупки по характеристикам закупаемого товара.</t>
    </r>
  </si>
  <si>
    <t>Нормативное значение (предельных цен),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не применяется в связи с отсутствием данного товара в распоряжении - отсутствует.</t>
  </si>
  <si>
    <t xml:space="preserve">отсутствует                         </t>
  </si>
  <si>
    <r>
      <t xml:space="preserve">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 (исх. № 149 от 25.03.2026г.).  </t>
    </r>
    <r>
      <rPr>
        <sz val="11"/>
        <rFont val="Times New Roman"/>
        <family val="1"/>
        <charset val="204"/>
      </rPr>
      <t>В расчет поступило 3 ценовых предло</t>
    </r>
    <r>
      <rPr>
        <sz val="11"/>
        <color indexed="8"/>
        <rFont val="Times New Roman"/>
        <family val="1"/>
        <charset val="204"/>
      </rPr>
      <t>жения.</t>
    </r>
  </si>
  <si>
    <t>-</t>
  </si>
  <si>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Зонт вытяжной пристенный</t>
    </r>
  </si>
  <si>
    <t>Вентилятор вытяжной канальный</t>
  </si>
  <si>
    <t>Тройник вентиляционный круглый</t>
  </si>
  <si>
    <t>Отвод сегментный 90 градусов</t>
  </si>
  <si>
    <t>28.25.20.000-00000001</t>
  </si>
  <si>
    <r>
      <rPr>
        <sz val="7"/>
        <color theme="1"/>
        <rFont val="Times New Roman"/>
        <family val="1"/>
        <charset val="204"/>
      </rPr>
      <t xml:space="preserve">  </t>
    </r>
    <r>
      <rPr>
        <sz val="11"/>
        <color theme="1"/>
        <rFont val="Times New Roman"/>
        <family val="1"/>
        <charset val="204"/>
      </rPr>
      <t>Воздуховоды вентиляционный</t>
    </r>
  </si>
  <si>
    <t>Дата подготовки обоснования НМЦК 19.05.2026 года</t>
  </si>
  <si>
    <t xml:space="preserve">Ценовое предложение №1   (вх.663  от 18.05.2026)         </t>
  </si>
  <si>
    <t>Ценовое предложение №2 (вх.664 от 18.05.2026)</t>
  </si>
  <si>
    <t xml:space="preserve">Ценовое предложение №3(вх. 665 от 18.05.2026) </t>
  </si>
  <si>
    <t xml:space="preserve">Общая стоимость товара с НДС, в руб. </t>
  </si>
  <si>
    <t>Реестр товаров для обеспечения нужд Санкт‑Петербурга (на 2 квартал 2026 года)</t>
  </si>
  <si>
    <t>Объект закупки:  Поставка вентиляционного оборудования для лаборатории.</t>
  </si>
  <si>
    <t>вх:151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</si>
</sst>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\ _₽_-;\-* #,##0\ _₽_-;_-* &quot;-&quot;??\ _₽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4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2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Protection="1"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4" fontId="4" fillId="0" borderId="0" xfId="0" applyNumberFormat="1" applyFont="1" applyBorder="1" applyAlignment="1" applyProtection="1">
      <alignment vertical="center"/>
      <protection locked="0"/>
    </xf>
    <xf numFmtId="4" fontId="4" fillId="0" borderId="0" xfId="0" applyNumberFormat="1" applyFont="1" applyAlignment="1" applyProtection="1">
      <alignment horizontal="left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 applyProtection="1"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2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2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horizontal="right" vertical="top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4" fontId="4" fillId="0" borderId="0" xfId="0" applyNumberFormat="1" applyFont="1" applyAlignment="1" applyProtection="1">
      <alignment horizontal="center" vertical="center"/>
      <protection locked="0"/>
    </xf>
    <xf numFmtId="2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1" fontId="1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3" xfId="3" applyFont="1" applyFill="1" applyBorder="1" applyAlignment="1" applyProtection="1">
      <alignment vertical="center" wrapText="1"/>
      <protection locked="0"/>
    </xf>
    <xf numFmtId="164" fontId="4" fillId="0" borderId="1" xfId="3" applyFont="1" applyFill="1" applyBorder="1" applyAlignment="1" applyProtection="1">
      <alignment vertical="center" wrapText="1"/>
      <protection locked="0"/>
    </xf>
    <xf numFmtId="164" fontId="4" fillId="0" borderId="1" xfId="3" applyFont="1" applyFill="1" applyBorder="1" applyAlignment="1" applyProtection="1">
      <alignment horizontal="right" vertical="center" wrapText="1"/>
      <protection locked="0"/>
    </xf>
    <xf numFmtId="164" fontId="4" fillId="0" borderId="1" xfId="3" applyFont="1" applyFill="1" applyBorder="1" applyAlignment="1" applyProtection="1">
      <alignment horizontal="center" vertical="center" wrapText="1"/>
      <protection hidden="1"/>
    </xf>
    <xf numFmtId="164" fontId="3" fillId="4" borderId="3" xfId="3" applyFont="1" applyFill="1" applyBorder="1" applyAlignment="1" applyProtection="1">
      <alignment vertical="center" wrapText="1"/>
      <protection locked="0"/>
    </xf>
    <xf numFmtId="164" fontId="3" fillId="4" borderId="3" xfId="3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left" vertical="center"/>
      <protection locked="0"/>
    </xf>
    <xf numFmtId="1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0" xfId="3" applyNumberFormat="1" applyFont="1" applyFill="1" applyBorder="1" applyAlignment="1" applyProtection="1">
      <alignment horizontal="center" vertical="center" wrapText="1"/>
      <protection locked="0"/>
    </xf>
    <xf numFmtId="164" fontId="4" fillId="0" borderId="0" xfId="3" applyFont="1" applyFill="1" applyBorder="1" applyAlignment="1" applyProtection="1">
      <alignment horizontal="center" vertical="center" wrapText="1"/>
      <protection hidden="1"/>
    </xf>
    <xf numFmtId="164" fontId="3" fillId="2" borderId="1" xfId="3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0" fillId="0" borderId="0" xfId="0" applyAlignment="1">
      <alignment vertical="top" wrapText="1"/>
    </xf>
    <xf numFmtId="0" fontId="9" fillId="0" borderId="0" xfId="0" applyFont="1" applyFill="1" applyAlignment="1" applyProtection="1">
      <alignment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2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2" fontId="4" fillId="0" borderId="4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6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</cellXfs>
  <cellStyles count="4">
    <cellStyle name="Обычный" xfId="0" builtinId="0"/>
    <cellStyle name="Обычный 2" xfId="2" xr:uid="{00000000-0005-0000-0000-000001000000}"/>
    <cellStyle name="Обычный 4" xfId="1" xr:uid="{00000000-0005-0000-0000-000002000000}"/>
    <cellStyle name="Финансовый" xfId="3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1"/>
  <sheetViews>
    <sheetView tabSelected="1" topLeftCell="A19" zoomScale="86" zoomScaleNormal="86" workbookViewId="0">
      <selection activeCell="F32" sqref="F32"/>
    </sheetView>
  </sheetViews>
  <sheetFormatPr defaultColWidth="9.109375" defaultRowHeight="13.8" x14ac:dyDescent="0.25"/>
  <cols>
    <col min="1" max="1" width="6.44140625" style="4" customWidth="1"/>
    <col min="2" max="2" width="38.6640625" style="12" customWidth="1"/>
    <col min="3" max="3" width="24.109375" style="12" customWidth="1"/>
    <col min="4" max="4" width="11" style="4" customWidth="1"/>
    <col min="5" max="5" width="9.109375" style="4" customWidth="1"/>
    <col min="6" max="6" width="19.109375" style="4" customWidth="1"/>
    <col min="7" max="7" width="14.5546875" style="4" hidden="1" customWidth="1"/>
    <col min="8" max="8" width="14.88671875" style="4" customWidth="1"/>
    <col min="9" max="9" width="14.33203125" style="4" customWidth="1"/>
    <col min="10" max="10" width="16.5546875" style="4" customWidth="1"/>
    <col min="11" max="11" width="13.88671875" style="4" hidden="1" customWidth="1"/>
    <col min="12" max="12" width="21.6640625" style="18" customWidth="1"/>
    <col min="13" max="13" width="12.44140625" style="4" customWidth="1"/>
    <col min="14" max="14" width="15.44140625" style="4" customWidth="1"/>
    <col min="15" max="15" width="15.88671875" style="4" customWidth="1"/>
    <col min="16" max="16" width="13" style="13" customWidth="1"/>
    <col min="17" max="17" width="9.6640625" style="4" bestFit="1" customWidth="1"/>
    <col min="18" max="16384" width="9.109375" style="4"/>
  </cols>
  <sheetData>
    <row r="1" spans="1:17" ht="17.399999999999999" customHeight="1" x14ac:dyDescent="0.25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3"/>
      <c r="M1" s="1"/>
      <c r="N1" s="1"/>
      <c r="O1" s="1"/>
      <c r="P1" s="22"/>
    </row>
    <row r="2" spans="1:17" ht="39" customHeight="1" x14ac:dyDescent="0.25">
      <c r="A2" s="55" t="s">
        <v>46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7" ht="27.6" customHeight="1" x14ac:dyDescent="0.25">
      <c r="A3" s="49" t="s">
        <v>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17" ht="28.2" customHeight="1" x14ac:dyDescent="0.25">
      <c r="A4" s="56" t="s">
        <v>5</v>
      </c>
      <c r="B4" s="57"/>
      <c r="C4" s="58"/>
      <c r="D4" s="59" t="s">
        <v>6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</row>
    <row r="5" spans="1:17" ht="14.4" customHeight="1" x14ac:dyDescent="0.25">
      <c r="A5" s="59" t="s">
        <v>8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1"/>
    </row>
    <row r="6" spans="1:17" ht="63" customHeight="1" x14ac:dyDescent="0.25">
      <c r="A6" s="62" t="s">
        <v>1</v>
      </c>
      <c r="B6" s="62" t="s">
        <v>10</v>
      </c>
      <c r="C6" s="23"/>
      <c r="D6" s="62" t="s">
        <v>9</v>
      </c>
      <c r="E6" s="62" t="s">
        <v>0</v>
      </c>
      <c r="F6" s="62" t="s">
        <v>45</v>
      </c>
      <c r="G6" s="17"/>
      <c r="H6" s="64" t="s">
        <v>14</v>
      </c>
      <c r="I6" s="64"/>
      <c r="J6" s="64"/>
      <c r="K6" s="64"/>
      <c r="L6" s="65" t="s">
        <v>2</v>
      </c>
      <c r="M6" s="66"/>
      <c r="N6" s="67"/>
      <c r="O6" s="68" t="s">
        <v>13</v>
      </c>
      <c r="P6" s="70" t="s">
        <v>44</v>
      </c>
      <c r="Q6" s="48"/>
    </row>
    <row r="7" spans="1:17" ht="109.5" customHeight="1" x14ac:dyDescent="0.25">
      <c r="A7" s="63"/>
      <c r="B7" s="63"/>
      <c r="C7" s="24" t="s">
        <v>23</v>
      </c>
      <c r="D7" s="63"/>
      <c r="E7" s="63"/>
      <c r="F7" s="63"/>
      <c r="G7" s="14"/>
      <c r="H7" s="14" t="s">
        <v>41</v>
      </c>
      <c r="I7" s="14" t="s">
        <v>42</v>
      </c>
      <c r="J7" s="14" t="s">
        <v>43</v>
      </c>
      <c r="K7" s="14" t="s">
        <v>24</v>
      </c>
      <c r="L7" s="5" t="s">
        <v>12</v>
      </c>
      <c r="M7" s="6" t="s">
        <v>3</v>
      </c>
      <c r="N7" s="6" t="s">
        <v>11</v>
      </c>
      <c r="O7" s="69"/>
      <c r="P7" s="71"/>
      <c r="Q7" s="49"/>
    </row>
    <row r="8" spans="1:17" ht="15" customHeight="1" x14ac:dyDescent="0.25">
      <c r="A8" s="7">
        <v>1</v>
      </c>
      <c r="B8" s="28">
        <f>+A8+1</f>
        <v>2</v>
      </c>
      <c r="C8" s="28">
        <v>3</v>
      </c>
      <c r="D8" s="7">
        <v>4</v>
      </c>
      <c r="E8" s="7">
        <f t="shared" ref="E8:F8" si="0">+D8+1</f>
        <v>5</v>
      </c>
      <c r="F8" s="7">
        <f t="shared" si="0"/>
        <v>6</v>
      </c>
      <c r="G8" s="7"/>
      <c r="H8" s="7">
        <v>7</v>
      </c>
      <c r="I8" s="7">
        <v>8</v>
      </c>
      <c r="J8" s="7">
        <v>9</v>
      </c>
      <c r="K8" s="7">
        <v>10</v>
      </c>
      <c r="L8" s="7">
        <v>10</v>
      </c>
      <c r="M8" s="7">
        <v>11</v>
      </c>
      <c r="N8" s="7">
        <v>12</v>
      </c>
      <c r="O8" s="7">
        <f t="shared" ref="O8" si="1">+N8+1</f>
        <v>13</v>
      </c>
      <c r="P8" s="28">
        <v>14</v>
      </c>
      <c r="Q8" s="44"/>
    </row>
    <row r="9" spans="1:17" ht="15" customHeight="1" x14ac:dyDescent="0.25">
      <c r="A9" s="36">
        <v>1</v>
      </c>
      <c r="B9" s="32" t="s">
        <v>34</v>
      </c>
      <c r="C9" s="28" t="s">
        <v>33</v>
      </c>
      <c r="D9" s="7" t="s">
        <v>28</v>
      </c>
      <c r="E9" s="7">
        <v>1</v>
      </c>
      <c r="F9" s="29" t="s">
        <v>31</v>
      </c>
      <c r="G9" s="7"/>
      <c r="H9" s="37">
        <v>29000</v>
      </c>
      <c r="I9" s="41">
        <v>27500</v>
      </c>
      <c r="J9" s="37">
        <v>28000</v>
      </c>
      <c r="K9" s="7"/>
      <c r="L9" s="8">
        <f t="shared" ref="L9:L12" si="2">AVERAGE(H9:J9)</f>
        <v>28166.666666666668</v>
      </c>
      <c r="M9" s="8">
        <f t="shared" ref="M9:M12" si="3">STDEV(G9:K9)</f>
        <v>763.7626158259734</v>
      </c>
      <c r="N9" s="27">
        <f t="shared" ref="N9:N12" si="4">M9/L9*100</f>
        <v>2.7115832514531597</v>
      </c>
      <c r="O9" s="42">
        <f t="shared" ref="O9:O12" si="5">MIN(H9:J9)</f>
        <v>27500</v>
      </c>
      <c r="P9" s="47">
        <f t="shared" ref="P9:P12" si="6">E9*O9</f>
        <v>27500</v>
      </c>
      <c r="Q9" s="45"/>
    </row>
    <row r="10" spans="1:17" ht="15" customHeight="1" x14ac:dyDescent="0.25">
      <c r="A10" s="36">
        <v>2</v>
      </c>
      <c r="B10" s="34" t="s">
        <v>35</v>
      </c>
      <c r="C10" s="30" t="s">
        <v>38</v>
      </c>
      <c r="D10" s="7" t="s">
        <v>28</v>
      </c>
      <c r="E10" s="7">
        <v>1</v>
      </c>
      <c r="F10" s="29" t="s">
        <v>31</v>
      </c>
      <c r="G10" s="7"/>
      <c r="H10" s="37">
        <v>18000</v>
      </c>
      <c r="I10" s="37">
        <v>16400</v>
      </c>
      <c r="J10" s="41">
        <v>15000</v>
      </c>
      <c r="K10" s="7"/>
      <c r="L10" s="8">
        <f t="shared" si="2"/>
        <v>16466.666666666668</v>
      </c>
      <c r="M10" s="8">
        <f t="shared" si="3"/>
        <v>1501.1106998930268</v>
      </c>
      <c r="N10" s="27">
        <f t="shared" si="4"/>
        <v>9.1160568819414571</v>
      </c>
      <c r="O10" s="42">
        <f t="shared" si="5"/>
        <v>15000</v>
      </c>
      <c r="P10" s="47">
        <f t="shared" si="6"/>
        <v>15000</v>
      </c>
      <c r="Q10" s="45"/>
    </row>
    <row r="11" spans="1:17" ht="15" customHeight="1" x14ac:dyDescent="0.25">
      <c r="A11" s="36">
        <v>3</v>
      </c>
      <c r="B11" s="32" t="s">
        <v>39</v>
      </c>
      <c r="C11" s="28" t="s">
        <v>33</v>
      </c>
      <c r="D11" s="7" t="s">
        <v>28</v>
      </c>
      <c r="E11" s="7">
        <v>3</v>
      </c>
      <c r="F11" s="29" t="s">
        <v>31</v>
      </c>
      <c r="G11" s="7"/>
      <c r="H11" s="37">
        <v>3700</v>
      </c>
      <c r="I11" s="37">
        <v>3900</v>
      </c>
      <c r="J11" s="41">
        <v>3500</v>
      </c>
      <c r="K11" s="7"/>
      <c r="L11" s="8">
        <f t="shared" si="2"/>
        <v>3700</v>
      </c>
      <c r="M11" s="8">
        <f t="shared" si="3"/>
        <v>200</v>
      </c>
      <c r="N11" s="27">
        <f t="shared" si="4"/>
        <v>5.4054054054054053</v>
      </c>
      <c r="O11" s="42">
        <f t="shared" si="5"/>
        <v>3500</v>
      </c>
      <c r="P11" s="47">
        <f t="shared" si="6"/>
        <v>10500</v>
      </c>
      <c r="Q11" s="45"/>
    </row>
    <row r="12" spans="1:17" ht="15" customHeight="1" x14ac:dyDescent="0.25">
      <c r="A12" s="36">
        <v>4</v>
      </c>
      <c r="B12" s="35" t="s">
        <v>37</v>
      </c>
      <c r="C12" s="28" t="s">
        <v>33</v>
      </c>
      <c r="D12" s="7" t="s">
        <v>28</v>
      </c>
      <c r="E12" s="7">
        <v>1</v>
      </c>
      <c r="F12" s="29" t="s">
        <v>31</v>
      </c>
      <c r="G12" s="7"/>
      <c r="H12" s="37">
        <v>1800</v>
      </c>
      <c r="I12" s="37">
        <v>1780</v>
      </c>
      <c r="J12" s="41">
        <v>1690</v>
      </c>
      <c r="K12" s="7"/>
      <c r="L12" s="8">
        <f t="shared" si="2"/>
        <v>1756.6666666666667</v>
      </c>
      <c r="M12" s="8">
        <f t="shared" si="3"/>
        <v>58.594652770823153</v>
      </c>
      <c r="N12" s="27">
        <f t="shared" si="4"/>
        <v>3.33555898126128</v>
      </c>
      <c r="O12" s="42">
        <f t="shared" si="5"/>
        <v>1690</v>
      </c>
      <c r="P12" s="47">
        <f t="shared" si="6"/>
        <v>1690</v>
      </c>
      <c r="Q12" s="45"/>
    </row>
    <row r="13" spans="1:17" ht="23.25" customHeight="1" x14ac:dyDescent="0.25">
      <c r="A13" s="36">
        <v>5</v>
      </c>
      <c r="B13" s="33" t="s">
        <v>36</v>
      </c>
      <c r="C13" s="31" t="s">
        <v>33</v>
      </c>
      <c r="D13" s="7" t="s">
        <v>28</v>
      </c>
      <c r="E13" s="7">
        <v>1</v>
      </c>
      <c r="F13" s="29" t="s">
        <v>31</v>
      </c>
      <c r="G13" s="7"/>
      <c r="H13" s="37">
        <v>1780</v>
      </c>
      <c r="I13" s="37">
        <v>1850</v>
      </c>
      <c r="J13" s="41">
        <v>1700</v>
      </c>
      <c r="K13" s="7"/>
      <c r="L13" s="8">
        <f>AVERAGE(H13:J13)</f>
        <v>1776.6666666666667</v>
      </c>
      <c r="M13" s="8">
        <f>STDEV(G13:K13)</f>
        <v>75.055534994651353</v>
      </c>
      <c r="N13" s="27">
        <f>M13/L13*100</f>
        <v>4.22451416480214</v>
      </c>
      <c r="O13" s="42">
        <f>MIN(H13:J13)</f>
        <v>1700</v>
      </c>
      <c r="P13" s="47">
        <f>E13*O13</f>
        <v>1700</v>
      </c>
      <c r="Q13" s="45"/>
    </row>
    <row r="14" spans="1:17" ht="27" customHeight="1" x14ac:dyDescent="0.25">
      <c r="A14" s="72" t="s">
        <v>4</v>
      </c>
      <c r="B14" s="73"/>
      <c r="C14" s="73"/>
      <c r="D14" s="73"/>
      <c r="E14" s="73"/>
      <c r="F14" s="74"/>
      <c r="G14" s="20"/>
      <c r="H14" s="38">
        <f>E11*H11+H9+H10+H12+H13</f>
        <v>61680</v>
      </c>
      <c r="I14" s="38">
        <f>I11*E11+I9+I10+I12+I13</f>
        <v>59230</v>
      </c>
      <c r="J14" s="38">
        <f>J11*E11+J9+J10+J12+J13</f>
        <v>56890</v>
      </c>
      <c r="K14" s="21" t="e">
        <f>SUMPRODUCT(#REF!*#REF!)</f>
        <v>#REF!</v>
      </c>
      <c r="L14" s="21"/>
      <c r="M14" s="21"/>
      <c r="N14" s="21"/>
      <c r="O14" s="39"/>
      <c r="P14" s="40">
        <f>P9+P10+P11+P12+P13</f>
        <v>56390</v>
      </c>
      <c r="Q14" s="46"/>
    </row>
    <row r="15" spans="1:17" ht="37.950000000000003" customHeight="1" x14ac:dyDescent="0.25">
      <c r="A15" s="10"/>
      <c r="B15" s="10"/>
      <c r="C15" s="10"/>
      <c r="F15" s="10"/>
      <c r="G15" s="9"/>
      <c r="H15" s="19" t="s">
        <v>27</v>
      </c>
      <c r="I15" s="26">
        <f>P14</f>
        <v>56390</v>
      </c>
      <c r="J15" s="16"/>
      <c r="M15" s="15"/>
      <c r="N15" s="10"/>
      <c r="O15" s="10"/>
      <c r="P15" s="11"/>
    </row>
    <row r="16" spans="1:17" ht="51.75" customHeight="1" x14ac:dyDescent="0.25">
      <c r="A16" s="52" t="s">
        <v>15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</row>
    <row r="17" spans="1:16" ht="17.2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</row>
    <row r="18" spans="1:16" ht="32.25" customHeight="1" x14ac:dyDescent="0.25">
      <c r="A18" s="52" t="s">
        <v>32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</row>
    <row r="19" spans="1:16" ht="39" customHeight="1" x14ac:dyDescent="0.25">
      <c r="A19" s="50" t="s">
        <v>29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</row>
    <row r="20" spans="1:16" ht="36.75" customHeight="1" x14ac:dyDescent="0.25">
      <c r="A20" s="50" t="s">
        <v>22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</row>
    <row r="21" spans="1:16" ht="37.5" customHeight="1" x14ac:dyDescent="0.25">
      <c r="A21" s="50" t="s">
        <v>30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1:16" ht="35.25" customHeight="1" x14ac:dyDescent="0.25">
      <c r="A22" s="53" t="s">
        <v>25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</row>
    <row r="23" spans="1:16" ht="37.5" customHeight="1" x14ac:dyDescent="0.25">
      <c r="A23" s="50" t="s">
        <v>16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</row>
    <row r="24" spans="1:16" ht="32.25" customHeight="1" x14ac:dyDescent="0.25">
      <c r="A24" s="50" t="s">
        <v>17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</row>
    <row r="25" spans="1:16" ht="33.75" customHeight="1" x14ac:dyDescent="0.25">
      <c r="A25" s="50" t="s">
        <v>18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</row>
    <row r="27" spans="1:16" x14ac:dyDescent="0.25">
      <c r="B27" s="12" t="s">
        <v>19</v>
      </c>
      <c r="H27" s="4" t="s">
        <v>21</v>
      </c>
    </row>
    <row r="29" spans="1:16" x14ac:dyDescent="0.25">
      <c r="B29" s="12" t="s">
        <v>20</v>
      </c>
      <c r="H29" s="4" t="s">
        <v>26</v>
      </c>
    </row>
    <row r="31" spans="1:16" x14ac:dyDescent="0.25">
      <c r="A31" s="4" t="s">
        <v>40</v>
      </c>
      <c r="F31" s="43" t="s">
        <v>47</v>
      </c>
    </row>
  </sheetData>
  <sheetProtection deleteColumns="0"/>
  <mergeCells count="25">
    <mergeCell ref="L6:N6"/>
    <mergeCell ref="O6:O7"/>
    <mergeCell ref="P6:P7"/>
    <mergeCell ref="A14:F14"/>
    <mergeCell ref="A2:P2"/>
    <mergeCell ref="A3:P3"/>
    <mergeCell ref="A4:C4"/>
    <mergeCell ref="D4:P4"/>
    <mergeCell ref="A5:P5"/>
    <mergeCell ref="Q6:Q7"/>
    <mergeCell ref="A24:P24"/>
    <mergeCell ref="A25:P25"/>
    <mergeCell ref="A18:P18"/>
    <mergeCell ref="A19:P19"/>
    <mergeCell ref="A20:P20"/>
    <mergeCell ref="A21:P21"/>
    <mergeCell ref="A22:P22"/>
    <mergeCell ref="A23:P23"/>
    <mergeCell ref="A16:P16"/>
    <mergeCell ref="A6:A7"/>
    <mergeCell ref="B6:B7"/>
    <mergeCell ref="D6:D7"/>
    <mergeCell ref="E6:E7"/>
    <mergeCell ref="F6:F7"/>
    <mergeCell ref="H6:K6"/>
  </mergeCells>
  <pageMargins left="0.98425196850393704" right="0.19685039370078741" top="0.59055118110236227" bottom="0.19685039370078741" header="3.937007874015748E-2" footer="3.937007874015748E-2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мин. КП (2)</vt:lpstr>
      <vt:lpstr>'По мин. КП (2)'!_Hlk219884818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2026-05-20T07:08:29Z</dcterms:modified>
</cp:coreProperties>
</file>