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29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9" i="1" l="1"/>
  <c r="L13" i="1" l="1"/>
  <c r="L14" i="1"/>
  <c r="L15" i="1"/>
  <c r="L16" i="1"/>
  <c r="L17" i="1"/>
  <c r="L18" i="1"/>
  <c r="L12" i="1"/>
  <c r="M13" i="1" l="1"/>
  <c r="Q13" i="1" s="1"/>
  <c r="R13" i="1" s="1"/>
  <c r="N13" i="1"/>
  <c r="M14" i="1"/>
  <c r="Q14" i="1" s="1"/>
  <c r="R14" i="1" s="1"/>
  <c r="N14" i="1"/>
  <c r="M15" i="1"/>
  <c r="Q15" i="1" s="1"/>
  <c r="R15" i="1" s="1"/>
  <c r="N15" i="1"/>
  <c r="N18" i="1"/>
  <c r="M18" i="1"/>
  <c r="Q18" i="1" s="1"/>
  <c r="R18" i="1" s="1"/>
  <c r="O14" i="1" l="1"/>
  <c r="O15" i="1"/>
  <c r="O13" i="1"/>
  <c r="O18" i="1"/>
  <c r="M12" i="1"/>
  <c r="Q12" i="1" s="1"/>
  <c r="R12" i="1" s="1"/>
  <c r="N12" i="1"/>
  <c r="M16" i="1"/>
  <c r="Q16" i="1" s="1"/>
  <c r="R16" i="1" s="1"/>
  <c r="N16" i="1"/>
  <c r="O12" i="1" l="1"/>
  <c r="O16" i="1"/>
  <c r="N17" i="1"/>
  <c r="M17" i="1"/>
  <c r="Q17" i="1" s="1"/>
  <c r="R17" i="1" s="1"/>
  <c r="R19" i="1" s="1"/>
  <c r="O17" i="1" l="1"/>
</calcChain>
</file>

<file path=xl/sharedStrings.xml><?xml version="1.0" encoding="utf-8"?>
<sst xmlns="http://schemas.openxmlformats.org/spreadsheetml/2006/main" count="55" uniqueCount="44">
  <si>
    <t>(указывается предмет контракта )</t>
  </si>
  <si>
    <t>Государственное бюджетное общеобразовательное учреждение средняя общеобразовательная школа № 128 Калининского района Санкт-Петербурга</t>
  </si>
  <si>
    <t>(указывается полное наименование учреждения)</t>
  </si>
  <si>
    <t>индекс роста цен</t>
  </si>
  <si>
    <t>Обоснование и расчет начальной максимальной цены</t>
  </si>
  <si>
    <t>№ п/п</t>
  </si>
  <si>
    <r>
      <t xml:space="preserve">Адрес ОУ </t>
    </r>
    <r>
      <rPr>
        <sz val="10"/>
        <color indexed="8"/>
        <rFont val="Times New Roman"/>
        <family val="1"/>
        <charset val="204"/>
      </rPr>
      <t>(**)</t>
    </r>
  </si>
  <si>
    <t>Наименование товара, работ,  услуг</t>
  </si>
  <si>
    <t>Основные характеристики объекта закупки</t>
  </si>
  <si>
    <t>Единица измерения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</si>
  <si>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</si>
  <si>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</si>
  <si>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</si>
  <si>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</si>
  <si>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Общая стоимость товаров,работ,услуг (тыс.руб)</t>
  </si>
  <si>
    <t>195297, Санкт-Петербург,  ул. Ольги Форш, д.17, корп.2, литер А</t>
  </si>
  <si>
    <t>Итого по ОУ</t>
  </si>
  <si>
    <t>(расшифровка подписи)</t>
  </si>
  <si>
    <t>Поставка жалюзи</t>
  </si>
  <si>
    <t xml:space="preserve">жалюзи вертикальные </t>
  </si>
  <si>
    <t xml:space="preserve">жалюзи вертикальные блэкаут </t>
  </si>
  <si>
    <t>шт.</t>
  </si>
  <si>
    <r>
      <t>Цена предложенная участником № 1, руб. ц</t>
    </r>
    <r>
      <rPr>
        <b/>
        <sz val="10"/>
        <color indexed="8"/>
        <rFont val="Times New Roman"/>
        <family val="1"/>
        <charset val="204"/>
      </rPr>
      <t>₁</t>
    </r>
  </si>
  <si>
    <r>
      <t>Цена предложенная участником № 2, руб. ц</t>
    </r>
    <r>
      <rPr>
        <b/>
        <sz val="10"/>
        <color indexed="8"/>
        <rFont val="Times New Roman"/>
        <family val="1"/>
        <charset val="204"/>
      </rPr>
      <t>₂</t>
    </r>
  </si>
  <si>
    <r>
      <t>Цена предложенная участником № 3, руб. ц</t>
    </r>
    <r>
      <rPr>
        <b/>
        <sz val="10"/>
        <color indexed="8"/>
        <rFont val="Times New Roman"/>
        <family val="1"/>
        <charset val="204"/>
      </rPr>
      <t>₃</t>
    </r>
  </si>
  <si>
    <r>
      <t>Цена предложенная участником № 4, руб. ц</t>
    </r>
    <r>
      <rPr>
        <b/>
        <sz val="10"/>
        <color indexed="8"/>
        <rFont val="Times New Roman"/>
        <family val="1"/>
        <charset val="204"/>
      </rPr>
      <t>₄</t>
    </r>
  </si>
  <si>
    <r>
      <t>Цена предложенная участником № 5, руб. ц</t>
    </r>
    <r>
      <rPr>
        <b/>
        <sz val="10"/>
        <color indexed="8"/>
        <rFont val="Times New Roman"/>
        <family val="1"/>
        <charset val="204"/>
      </rPr>
      <t>₅</t>
    </r>
  </si>
  <si>
    <t>жалюзи вертикальные пластиковые</t>
  </si>
  <si>
    <t>232*210 см</t>
  </si>
  <si>
    <t>268*228 см</t>
  </si>
  <si>
    <t>238*209 см</t>
  </si>
  <si>
    <t>270*237 см</t>
  </si>
  <si>
    <t>270*228 см</t>
  </si>
  <si>
    <t>240*220 см</t>
  </si>
  <si>
    <t>Обоснование закупок и  начальной (максимальной) цены закупки к проекту бюджета на 2026 год.</t>
  </si>
  <si>
    <t xml:space="preserve">            Закупка будет осуществляться с использованием АИС ГЗ: Электронный мазазин. При подготовке конкурсной документации используется наименьшая цена товара из предложенных в расчете НМЦК коммерческих предложений</t>
  </si>
  <si>
    <r>
      <t>Используемый метод определения НМЦК:  Используется метод сопоставимых рыночных цен (анализа рынка).
Обоснование: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метод сопоставимых рыночных цен (анализа рынка) является приоритетным для определения и обоснования начальной (максимальной) цены контракта.</t>
    </r>
    <r>
      <rPr>
        <b/>
        <sz val="12"/>
        <color indexed="8"/>
        <rFont val="Times New Roman"/>
        <family val="1"/>
        <charset val="204"/>
      </rPr>
      <t xml:space="preserve">
</t>
    </r>
  </si>
  <si>
    <t>Средняя цена с учетом индекса потребительских цен на 2026 год (руб/мес)</t>
  </si>
  <si>
    <t>18=17*16</t>
  </si>
  <si>
    <t>Наименьшая цена</t>
  </si>
  <si>
    <t>Общая стоимость по наименьшей цене</t>
  </si>
  <si>
    <t>Дата подготовки обоснования :          21.05.2026</t>
  </si>
  <si>
    <t>Н.В.Штефан</t>
  </si>
  <si>
    <t>Работник контрактной службы/контрактный управляющий: 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</si>
</sst>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theme="1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1" fillId="0" borderId="0"/>
  </cellStyleXfs>
  <cellXfs count="58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3" fillId="0" borderId="4" xfId="0" applyFont="1" applyFill="1" applyBorder="1" applyAlignment="1"/>
    <xf numFmtId="0" fontId="3" fillId="0" borderId="5" xfId="0" applyFont="1" applyFill="1" applyBorder="1" applyAlignment="1"/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 shrinkToFit="1"/>
    </xf>
    <xf numFmtId="0" fontId="8" fillId="0" borderId="6" xfId="0" applyFont="1" applyFill="1" applyBorder="1" applyAlignment="1">
      <alignment horizontal="center" vertical="top" wrapText="1"/>
    </xf>
    <xf numFmtId="9" fontId="8" fillId="0" borderId="6" xfId="1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center" wrapText="1"/>
    </xf>
    <xf numFmtId="0" fontId="2" fillId="0" borderId="0" xfId="0" applyFont="1" applyFill="1"/>
    <xf numFmtId="0" fontId="4" fillId="0" borderId="6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0" xfId="0" applyFont="1" applyFill="1" applyAlignment="1">
      <alignment horizontal="left" vertical="center" wrapText="1"/>
    </xf>
    <xf numFmtId="0" fontId="10" fillId="0" borderId="0" xfId="0" applyFont="1" applyFill="1" applyBorder="1"/>
    <xf numFmtId="0" fontId="10" fillId="0" borderId="1" xfId="0" applyFont="1" applyFill="1" applyBorder="1"/>
    <xf numFmtId="0" fontId="5" fillId="0" borderId="0" xfId="0" applyFont="1" applyFill="1"/>
    <xf numFmtId="0" fontId="4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 shrinkToFit="1"/>
    </xf>
    <xf numFmtId="0" fontId="0" fillId="0" borderId="9" xfId="0" applyFill="1" applyBorder="1"/>
    <xf numFmtId="0" fontId="4" fillId="0" borderId="7" xfId="0" applyFont="1" applyFill="1" applyBorder="1" applyAlignment="1">
      <alignment horizontal="center" vertical="center" wrapText="1" shrinkToFit="1"/>
    </xf>
    <xf numFmtId="0" fontId="8" fillId="0" borderId="7" xfId="0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2" fontId="4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/>
    <xf numFmtId="0" fontId="4" fillId="0" borderId="8" xfId="0" applyFont="1" applyFill="1" applyBorder="1" applyAlignment="1">
      <alignment horizontal="center" vertical="center" wrapText="1"/>
    </xf>
    <xf numFmtId="2" fontId="4" fillId="0" borderId="7" xfId="0" applyNumberFormat="1" applyFont="1" applyFill="1" applyBorder="1" applyAlignment="1">
      <alignment horizontal="center" vertical="center" wrapText="1" shrinkToFit="1"/>
    </xf>
    <xf numFmtId="9" fontId="4" fillId="0" borderId="6" xfId="1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6" xfId="0" applyFont="1" applyFill="1" applyBorder="1"/>
    <xf numFmtId="2" fontId="4" fillId="2" borderId="7" xfId="0" applyNumberFormat="1" applyFont="1" applyFill="1" applyBorder="1" applyAlignment="1">
      <alignment horizontal="center" vertical="center" wrapText="1" shrinkToFit="1"/>
    </xf>
    <xf numFmtId="2" fontId="4" fillId="2" borderId="6" xfId="0" applyNumberFormat="1" applyFont="1" applyFill="1" applyBorder="1" applyAlignment="1">
      <alignment horizontal="center" vertical="center"/>
    </xf>
    <xf numFmtId="2" fontId="8" fillId="0" borderId="8" xfId="0" applyNumberFormat="1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 vertical="center" wrapText="1" shrinkToFit="1"/>
    </xf>
    <xf numFmtId="0" fontId="8" fillId="3" borderId="7" xfId="0" applyFont="1" applyFill="1" applyBorder="1" applyAlignment="1">
      <alignment horizontal="center" vertical="center" wrapText="1" shrinkToFit="1"/>
    </xf>
    <xf numFmtId="2" fontId="4" fillId="3" borderId="7" xfId="0" applyNumberFormat="1" applyFont="1" applyFill="1" applyBorder="1" applyAlignment="1">
      <alignment horizontal="center" vertical="center" wrapText="1" shrinkToFit="1"/>
    </xf>
    <xf numFmtId="2" fontId="4" fillId="3" borderId="6" xfId="0" applyNumberFormat="1" applyFont="1" applyFill="1" applyBorder="1" applyAlignment="1">
      <alignment horizontal="center" vertical="center"/>
    </xf>
    <xf numFmtId="0" fontId="4" fillId="3" borderId="8" xfId="0" applyFont="1" applyFill="1" applyBorder="1"/>
    <xf numFmtId="2" fontId="8" fillId="3" borderId="8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5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 wrapText="1"/>
    </xf>
    <xf numFmtId="0" fontId="13" fillId="0" borderId="7" xfId="2" applyFont="1" applyFill="1" applyBorder="1" applyAlignment="1">
      <alignment horizontal="center" vertical="center" wrapText="1"/>
    </xf>
    <xf numFmtId="0" fontId="13" fillId="0" borderId="10" xfId="2" applyFont="1" applyFill="1" applyBorder="1" applyAlignment="1">
      <alignment horizontal="center" vertical="center" wrapText="1"/>
    </xf>
    <xf numFmtId="0" fontId="13" fillId="0" borderId="8" xfId="2" applyFont="1" applyFill="1" applyBorder="1" applyAlignment="1">
      <alignment horizontal="center" vertical="center" wrapText="1"/>
    </xf>
    <xf numFmtId="0" fontId="10" fillId="0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</cellXfs>
  <cellStyles count="3">
    <cellStyle name="Обычный" xfId="0" builtinId="0"/>
    <cellStyle name="Обычный 2" xfId="2"/>
    <cellStyle name="Процентный" xfId="1" builtinId="5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733425</xdr:colOff>
      <xdr:row>9</xdr:row>
      <xdr:rowOff>695325</xdr:rowOff>
    </xdr:from>
    <xdr:to>
      <xdr:col>15</xdr:col>
      <xdr:colOff>2922</xdr:colOff>
      <xdr:row>9</xdr:row>
      <xdr:rowOff>695325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668000" y="3133725"/>
          <a:ext cx="7905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523875</xdr:colOff>
      <xdr:row>9</xdr:row>
      <xdr:rowOff>733425</xdr:rowOff>
    </xdr:from>
    <xdr:to>
      <xdr:col>14</xdr:col>
      <xdr:colOff>190499</xdr:colOff>
      <xdr:row>9</xdr:row>
      <xdr:rowOff>733425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524875" y="3171825"/>
          <a:ext cx="160020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tabSelected="1" topLeftCell="H10" zoomScaleNormal="100" workbookViewId="0">
      <selection activeCell="L12" sqref="L12:L19"/>
    </sheetView>
  </sheetViews>
  <sheetFormatPr defaultColWidth="9.140625" defaultRowHeight="15" x14ac:dyDescent="0.25"/>
  <cols>
    <col min="1" max="1" width="5.28515625" style="1" customWidth="1"/>
    <col min="2" max="2" width="17.85546875" style="1" customWidth="1"/>
    <col min="3" max="3" width="19.7109375" style="1" customWidth="1"/>
    <col min="4" max="4" width="10.85546875" style="1" customWidth="1"/>
    <col min="5" max="5" width="9.140625" style="1"/>
    <col min="6" max="8" width="10.140625" style="1" bestFit="1" customWidth="1"/>
    <col min="9" max="11" width="9.140625" style="1"/>
    <col min="12" max="12" width="10.7109375" style="1" customWidth="1"/>
    <col min="13" max="13" width="10.28515625" style="1" customWidth="1"/>
    <col min="14" max="17" width="9.140625" style="1"/>
    <col min="18" max="18" width="12.5703125" style="1" customWidth="1"/>
    <col min="19" max="16384" width="9.140625" style="1"/>
  </cols>
  <sheetData>
    <row r="1" spans="1:21" ht="8.4499999999999993" customHeight="1" x14ac:dyDescent="0.25">
      <c r="Q1" s="19"/>
      <c r="R1" s="2"/>
    </row>
    <row r="2" spans="1:21" ht="15.75" x14ac:dyDescent="0.25">
      <c r="A2" s="46" t="s">
        <v>34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</row>
    <row r="3" spans="1:21" x14ac:dyDescent="0.25">
      <c r="A3" s="47" t="s">
        <v>18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</row>
    <row r="4" spans="1:21" x14ac:dyDescent="0.25">
      <c r="A4" s="48" t="s">
        <v>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21" ht="10.9" customHeight="1" x14ac:dyDescent="0.25">
      <c r="A5" s="15"/>
      <c r="B5" s="15"/>
      <c r="C5" s="15"/>
      <c r="D5" s="15"/>
      <c r="E5" s="15"/>
      <c r="F5" s="3"/>
      <c r="G5" s="3"/>
      <c r="H5" s="3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21" x14ac:dyDescent="0.25">
      <c r="A6" s="49" t="s">
        <v>1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</row>
    <row r="7" spans="1:21" x14ac:dyDescent="0.25">
      <c r="A7" s="50" t="s">
        <v>2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</row>
    <row r="8" spans="1:21" ht="73.900000000000006" customHeight="1" x14ac:dyDescent="0.25">
      <c r="A8" s="51" t="s">
        <v>36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4" t="s">
        <v>3</v>
      </c>
      <c r="R8" s="5"/>
    </row>
    <row r="9" spans="1:21" ht="15.75" x14ac:dyDescent="0.25">
      <c r="A9" s="43" t="s">
        <v>4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6"/>
      <c r="R9" s="7"/>
    </row>
    <row r="10" spans="1:21" s="13" customFormat="1" ht="114.75" x14ac:dyDescent="0.25">
      <c r="A10" s="8" t="s">
        <v>5</v>
      </c>
      <c r="B10" s="9" t="s">
        <v>6</v>
      </c>
      <c r="C10" s="9" t="s">
        <v>7</v>
      </c>
      <c r="D10" s="9" t="s">
        <v>8</v>
      </c>
      <c r="E10" s="9" t="s">
        <v>9</v>
      </c>
      <c r="F10" s="9" t="s">
        <v>22</v>
      </c>
      <c r="G10" s="9" t="s">
        <v>23</v>
      </c>
      <c r="H10" s="9" t="s">
        <v>24</v>
      </c>
      <c r="I10" s="9" t="s">
        <v>25</v>
      </c>
      <c r="J10" s="9" t="s">
        <v>26</v>
      </c>
      <c r="K10" s="37" t="s">
        <v>39</v>
      </c>
      <c r="L10" s="37" t="s">
        <v>40</v>
      </c>
      <c r="M10" s="9" t="s">
        <v>10</v>
      </c>
      <c r="N10" s="10" t="s">
        <v>11</v>
      </c>
      <c r="O10" s="11" t="s">
        <v>12</v>
      </c>
      <c r="P10" s="9" t="s">
        <v>13</v>
      </c>
      <c r="Q10" s="9" t="s">
        <v>37</v>
      </c>
      <c r="R10" s="9" t="s">
        <v>14</v>
      </c>
    </row>
    <row r="11" spans="1:21" s="13" customFormat="1" x14ac:dyDescent="0.25">
      <c r="A11" s="12">
        <v>1</v>
      </c>
      <c r="B11" s="9">
        <v>2</v>
      </c>
      <c r="C11" s="21">
        <v>3</v>
      </c>
      <c r="D11" s="21">
        <v>4</v>
      </c>
      <c r="E11" s="21">
        <v>5</v>
      </c>
      <c r="F11" s="21">
        <v>6</v>
      </c>
      <c r="G11" s="21">
        <v>7</v>
      </c>
      <c r="H11" s="21">
        <v>8</v>
      </c>
      <c r="I11" s="21">
        <v>9</v>
      </c>
      <c r="J11" s="21">
        <v>10</v>
      </c>
      <c r="K11" s="38">
        <v>11</v>
      </c>
      <c r="L11" s="38">
        <v>12</v>
      </c>
      <c r="M11" s="21">
        <v>13</v>
      </c>
      <c r="N11" s="21">
        <v>14</v>
      </c>
      <c r="O11" s="21">
        <v>15</v>
      </c>
      <c r="P11" s="21">
        <v>16</v>
      </c>
      <c r="Q11" s="21">
        <v>17</v>
      </c>
      <c r="R11" s="24" t="s">
        <v>38</v>
      </c>
    </row>
    <row r="12" spans="1:21" s="13" customFormat="1" ht="29.45" customHeight="1" x14ac:dyDescent="0.25">
      <c r="A12" s="14">
        <v>1</v>
      </c>
      <c r="B12" s="52" t="s">
        <v>15</v>
      </c>
      <c r="C12" s="23" t="s">
        <v>27</v>
      </c>
      <c r="D12" s="23" t="s">
        <v>28</v>
      </c>
      <c r="E12" s="23" t="s">
        <v>21</v>
      </c>
      <c r="F12" s="34">
        <v>17500</v>
      </c>
      <c r="G12" s="30">
        <v>19000</v>
      </c>
      <c r="H12" s="30">
        <v>18800</v>
      </c>
      <c r="I12" s="23"/>
      <c r="J12" s="23"/>
      <c r="K12" s="39">
        <v>17500</v>
      </c>
      <c r="L12" s="40">
        <f>K12*P12</f>
        <v>17500</v>
      </c>
      <c r="M12" s="25">
        <f t="shared" ref="M12:M18" si="0">AVERAGE(F12:J12)</f>
        <v>18433.330000000002</v>
      </c>
      <c r="N12" s="25">
        <f t="shared" ref="N12:N18" si="1">STDEV(F12:J12)</f>
        <v>814.45</v>
      </c>
      <c r="O12" s="31">
        <f t="shared" ref="O12:O16" si="2">N12/M12</f>
        <v>0.04</v>
      </c>
      <c r="P12" s="26">
        <v>1</v>
      </c>
      <c r="Q12" s="27">
        <f>M12</f>
        <v>18433.330000000002</v>
      </c>
      <c r="R12" s="27">
        <f>P12*Q12</f>
        <v>18433.330000000002</v>
      </c>
    </row>
    <row r="13" spans="1:21" s="13" customFormat="1" ht="29.45" customHeight="1" x14ac:dyDescent="0.25">
      <c r="A13" s="14">
        <v>2</v>
      </c>
      <c r="B13" s="53"/>
      <c r="C13" s="23" t="s">
        <v>20</v>
      </c>
      <c r="D13" s="23" t="s">
        <v>29</v>
      </c>
      <c r="E13" s="23" t="s">
        <v>21</v>
      </c>
      <c r="F13" s="34">
        <v>13200</v>
      </c>
      <c r="G13" s="30">
        <v>14000</v>
      </c>
      <c r="H13" s="30">
        <v>14400</v>
      </c>
      <c r="I13" s="23"/>
      <c r="J13" s="23"/>
      <c r="K13" s="39">
        <v>13200</v>
      </c>
      <c r="L13" s="40">
        <f t="shared" ref="L13:L18" si="3">K13*P13</f>
        <v>39600</v>
      </c>
      <c r="M13" s="25">
        <f t="shared" si="0"/>
        <v>13866.67</v>
      </c>
      <c r="N13" s="25">
        <f t="shared" si="1"/>
        <v>611.01</v>
      </c>
      <c r="O13" s="31">
        <f t="shared" ref="O13:O15" si="4">N13/M13</f>
        <v>0.04</v>
      </c>
      <c r="P13" s="26">
        <v>3</v>
      </c>
      <c r="Q13" s="27">
        <f t="shared" ref="Q13:Q18" si="5">M13</f>
        <v>13866.67</v>
      </c>
      <c r="R13" s="27">
        <f>P13*Q13</f>
        <v>41600.01</v>
      </c>
    </row>
    <row r="14" spans="1:21" s="13" customFormat="1" ht="29.45" customHeight="1" x14ac:dyDescent="0.25">
      <c r="A14" s="14">
        <v>3</v>
      </c>
      <c r="B14" s="53"/>
      <c r="C14" s="23" t="s">
        <v>20</v>
      </c>
      <c r="D14" s="23" t="s">
        <v>30</v>
      </c>
      <c r="E14" s="23" t="s">
        <v>21</v>
      </c>
      <c r="F14" s="34">
        <v>11000</v>
      </c>
      <c r="G14" s="30">
        <v>12100</v>
      </c>
      <c r="H14" s="30">
        <v>12600</v>
      </c>
      <c r="I14" s="23"/>
      <c r="J14" s="23"/>
      <c r="K14" s="39">
        <v>11000</v>
      </c>
      <c r="L14" s="40">
        <f t="shared" si="3"/>
        <v>11000</v>
      </c>
      <c r="M14" s="25">
        <f t="shared" si="0"/>
        <v>11900</v>
      </c>
      <c r="N14" s="25">
        <f t="shared" si="1"/>
        <v>818.54</v>
      </c>
      <c r="O14" s="31">
        <f t="shared" si="4"/>
        <v>7.0000000000000007E-2</v>
      </c>
      <c r="P14" s="26">
        <v>1</v>
      </c>
      <c r="Q14" s="27">
        <f t="shared" si="5"/>
        <v>11900</v>
      </c>
      <c r="R14" s="27">
        <f t="shared" ref="R14:R18" si="6">P14*Q14</f>
        <v>11900</v>
      </c>
    </row>
    <row r="15" spans="1:21" s="13" customFormat="1" ht="29.45" customHeight="1" x14ac:dyDescent="0.25">
      <c r="A15" s="14">
        <v>4</v>
      </c>
      <c r="B15" s="53"/>
      <c r="C15" s="23" t="s">
        <v>20</v>
      </c>
      <c r="D15" s="23" t="s">
        <v>31</v>
      </c>
      <c r="E15" s="23" t="s">
        <v>21</v>
      </c>
      <c r="F15" s="34">
        <v>14080</v>
      </c>
      <c r="G15" s="30">
        <v>15200</v>
      </c>
      <c r="H15" s="30">
        <v>15600</v>
      </c>
      <c r="I15" s="23"/>
      <c r="J15" s="23"/>
      <c r="K15" s="39">
        <v>14080</v>
      </c>
      <c r="L15" s="40">
        <f t="shared" si="3"/>
        <v>14080</v>
      </c>
      <c r="M15" s="25">
        <f t="shared" si="0"/>
        <v>14960</v>
      </c>
      <c r="N15" s="25">
        <f t="shared" si="1"/>
        <v>787.91</v>
      </c>
      <c r="O15" s="31">
        <f t="shared" si="4"/>
        <v>0.05</v>
      </c>
      <c r="P15" s="26">
        <v>1</v>
      </c>
      <c r="Q15" s="27">
        <f t="shared" si="5"/>
        <v>14960</v>
      </c>
      <c r="R15" s="27">
        <f t="shared" si="6"/>
        <v>14960</v>
      </c>
    </row>
    <row r="16" spans="1:21" s="13" customFormat="1" ht="29.45" customHeight="1" x14ac:dyDescent="0.25">
      <c r="A16" s="14">
        <v>5</v>
      </c>
      <c r="B16" s="53"/>
      <c r="C16" s="23" t="s">
        <v>19</v>
      </c>
      <c r="D16" s="23" t="s">
        <v>32</v>
      </c>
      <c r="E16" s="23" t="s">
        <v>21</v>
      </c>
      <c r="F16" s="34">
        <v>7930</v>
      </c>
      <c r="G16" s="30">
        <v>8800</v>
      </c>
      <c r="H16" s="30">
        <v>9000</v>
      </c>
      <c r="I16" s="23"/>
      <c r="J16" s="23"/>
      <c r="K16" s="39">
        <v>7930</v>
      </c>
      <c r="L16" s="40">
        <f t="shared" si="3"/>
        <v>71370</v>
      </c>
      <c r="M16" s="25">
        <f t="shared" si="0"/>
        <v>8576.67</v>
      </c>
      <c r="N16" s="25">
        <f t="shared" si="1"/>
        <v>568.89</v>
      </c>
      <c r="O16" s="31">
        <f t="shared" si="2"/>
        <v>7.0000000000000007E-2</v>
      </c>
      <c r="P16" s="26">
        <v>9</v>
      </c>
      <c r="Q16" s="27">
        <f t="shared" si="5"/>
        <v>8576.67</v>
      </c>
      <c r="R16" s="27">
        <f t="shared" si="6"/>
        <v>77190.03</v>
      </c>
    </row>
    <row r="17" spans="1:23" ht="29.45" customHeight="1" x14ac:dyDescent="0.25">
      <c r="A17" s="26">
        <v>6</v>
      </c>
      <c r="B17" s="53"/>
      <c r="C17" s="23" t="s">
        <v>19</v>
      </c>
      <c r="D17" s="26" t="s">
        <v>33</v>
      </c>
      <c r="E17" s="26" t="s">
        <v>21</v>
      </c>
      <c r="F17" s="35">
        <v>6760</v>
      </c>
      <c r="G17" s="27">
        <v>7400</v>
      </c>
      <c r="H17" s="27">
        <v>8000</v>
      </c>
      <c r="I17" s="25"/>
      <c r="J17" s="25"/>
      <c r="K17" s="40">
        <v>6760</v>
      </c>
      <c r="L17" s="40">
        <f t="shared" si="3"/>
        <v>20280</v>
      </c>
      <c r="M17" s="25">
        <f t="shared" si="0"/>
        <v>7386.67</v>
      </c>
      <c r="N17" s="25">
        <f t="shared" si="1"/>
        <v>620.11</v>
      </c>
      <c r="O17" s="31">
        <f>N17/M17</f>
        <v>0.08</v>
      </c>
      <c r="P17" s="26">
        <v>3</v>
      </c>
      <c r="Q17" s="27">
        <f t="shared" si="5"/>
        <v>7386.67</v>
      </c>
      <c r="R17" s="27">
        <f t="shared" si="6"/>
        <v>22160.01</v>
      </c>
      <c r="S17" s="32"/>
    </row>
    <row r="18" spans="1:23" ht="29.45" customHeight="1" x14ac:dyDescent="0.25">
      <c r="A18" s="26">
        <v>7</v>
      </c>
      <c r="B18" s="54"/>
      <c r="C18" s="23" t="s">
        <v>19</v>
      </c>
      <c r="D18" s="26" t="s">
        <v>31</v>
      </c>
      <c r="E18" s="26" t="s">
        <v>21</v>
      </c>
      <c r="F18" s="35">
        <v>8320</v>
      </c>
      <c r="G18" s="27">
        <v>9100</v>
      </c>
      <c r="H18" s="27">
        <v>9400</v>
      </c>
      <c r="I18" s="25"/>
      <c r="J18" s="25"/>
      <c r="K18" s="40">
        <v>8320</v>
      </c>
      <c r="L18" s="40">
        <f t="shared" si="3"/>
        <v>16640</v>
      </c>
      <c r="M18" s="25">
        <f t="shared" si="0"/>
        <v>8940</v>
      </c>
      <c r="N18" s="25">
        <f t="shared" si="1"/>
        <v>557.49</v>
      </c>
      <c r="O18" s="31">
        <f>N18/M18</f>
        <v>0.06</v>
      </c>
      <c r="P18" s="26">
        <v>2</v>
      </c>
      <c r="Q18" s="27">
        <f t="shared" si="5"/>
        <v>8940</v>
      </c>
      <c r="R18" s="27">
        <f t="shared" si="6"/>
        <v>17880</v>
      </c>
      <c r="S18" s="32"/>
    </row>
    <row r="19" spans="1:23" x14ac:dyDescent="0.25">
      <c r="A19" s="14"/>
      <c r="B19" s="8" t="s">
        <v>16</v>
      </c>
      <c r="C19" s="33"/>
      <c r="D19" s="28"/>
      <c r="E19" s="28"/>
      <c r="F19" s="29"/>
      <c r="G19" s="28"/>
      <c r="H19" s="28"/>
      <c r="I19" s="28"/>
      <c r="J19" s="28"/>
      <c r="K19" s="41"/>
      <c r="L19" s="42">
        <f>SUM(L12:L18)</f>
        <v>190470</v>
      </c>
      <c r="M19" s="28"/>
      <c r="N19" s="28"/>
      <c r="O19" s="28"/>
      <c r="P19" s="28"/>
      <c r="Q19" s="28"/>
      <c r="R19" s="36">
        <f>SUM(R12:R18)</f>
        <v>204123.38</v>
      </c>
      <c r="W19" s="22"/>
    </row>
    <row r="20" spans="1:23" s="15" customFormat="1" ht="28.9" customHeight="1" x14ac:dyDescent="0.25">
      <c r="A20" s="55" t="s">
        <v>35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</row>
    <row r="21" spans="1:23" s="15" customFormat="1" ht="30" customHeight="1" x14ac:dyDescent="0.25">
      <c r="A21" s="45" t="s">
        <v>41</v>
      </c>
      <c r="B21" s="45"/>
      <c r="C21" s="45"/>
      <c r="D21" s="45"/>
      <c r="E21" s="16"/>
    </row>
    <row r="22" spans="1:23" s="15" customFormat="1" x14ac:dyDescent="0.25"/>
    <row r="23" spans="1:23" s="15" customFormat="1" ht="15.75" x14ac:dyDescent="0.25">
      <c r="A23" s="45" t="s">
        <v>43</v>
      </c>
      <c r="B23" s="45"/>
      <c r="C23" s="45"/>
      <c r="D23" s="57"/>
      <c r="E23" s="57"/>
      <c r="F23" s="57"/>
      <c r="G23" s="57"/>
      <c r="H23" s="17"/>
      <c r="I23" s="18"/>
      <c r="J23" s="18" t="s">
        <v>42</v>
      </c>
      <c r="K23" s="18"/>
      <c r="L23" s="18"/>
      <c r="M23" s="18"/>
    </row>
    <row r="24" spans="1:23" s="15" customFormat="1" ht="15.75" x14ac:dyDescent="0.25">
      <c r="A24" s="19"/>
      <c r="B24" s="19"/>
      <c r="C24" s="19"/>
      <c r="D24" s="19"/>
      <c r="E24" s="19"/>
      <c r="F24" s="20"/>
      <c r="G24" s="20"/>
      <c r="I24" s="15" t="s">
        <v>17</v>
      </c>
    </row>
    <row r="25" spans="1:23" s="15" customFormat="1" x14ac:dyDescent="0.25"/>
  </sheetData>
  <mergeCells count="11">
    <mergeCell ref="A23:G23"/>
    <mergeCell ref="A9:P9"/>
    <mergeCell ref="A21:D21"/>
    <mergeCell ref="A2:U2"/>
    <mergeCell ref="A3:R3"/>
    <mergeCell ref="A4:R4"/>
    <mergeCell ref="A6:R6"/>
    <mergeCell ref="A7:R7"/>
    <mergeCell ref="A8:P8"/>
    <mergeCell ref="B12:B18"/>
    <mergeCell ref="A20:R20"/>
  </mergeCells>
  <conditionalFormatting sqref="R12:R18">
    <cfRule type="containsText" dxfId="3" priority="4" stopIfTrue="1" operator="containsText" text="#">
      <formula>NOT(ISERROR(SEARCH("#",R12)))</formula>
    </cfRule>
  </conditionalFormatting>
  <conditionalFormatting sqref="R12:R18">
    <cfRule type="containsText" dxfId="2" priority="3" stopIfTrue="1" operator="containsText" text="ДЕЛО">
      <formula>NOT(ISERROR(SEARCH("ДЕЛО",R12)))</formula>
    </cfRule>
  </conditionalFormatting>
  <conditionalFormatting sqref="L12:L18">
    <cfRule type="containsText" dxfId="1" priority="2" stopIfTrue="1" operator="containsText" text="#">
      <formula>NOT(ISERROR(SEARCH("#",L12)))</formula>
    </cfRule>
  </conditionalFormatting>
  <conditionalFormatting sqref="L12:L18">
    <cfRule type="containsText" dxfId="0" priority="1" stopIfTrue="1" operator="containsText" text="ДЕЛО">
      <formula>NOT(ISERROR(SEARCH("ДЕЛО",L12)))</formula>
    </cfRule>
  </conditionalFormatting>
  <pageMargins left="0.25" right="0.25" top="0.75" bottom="0.75" header="0.3" footer="0.3"/>
  <pageSetup paperSize="9" scale="75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2026-06-17T13:02:39Z</dcterms:modified>
</cp:coreProperties>
</file>