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Лист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4" i="1" l="1"/>
  <c r="J16" i="1" l="1"/>
  <c r="J15" i="1"/>
  <c r="J13" i="1"/>
  <c r="J12" i="1"/>
  <c r="I15" i="1" l="1"/>
  <c r="I16" i="1"/>
  <c r="I13" i="1"/>
  <c r="I12" i="1"/>
  <c r="AF12" i="1" s="1"/>
  <c r="AG12" i="1" s="1"/>
  <c r="H16" i="1"/>
  <c r="H15" i="1"/>
  <c r="H13" i="1"/>
  <c r="H12" i="1"/>
  <c r="AD13" i="1" l="1"/>
  <c r="AE13" i="1" s="1"/>
  <c r="AF13" i="1"/>
  <c r="AG13" i="1" s="1"/>
  <c r="AD12" i="1"/>
  <c r="AE12" i="1" s="1"/>
  <c r="AD15" i="1"/>
  <c r="AE15" i="1" s="1"/>
  <c r="AF15" i="1"/>
  <c r="AG15" i="1" s="1"/>
  <c r="AF16" i="1"/>
  <c r="AG14" i="1" l="1"/>
  <c r="AD14" i="1"/>
  <c r="AE14" i="1" s="1"/>
  <c r="AG16" i="1" l="1"/>
  <c r="AG17" i="1" s="1"/>
  <c r="AD16" i="1" l="1"/>
  <c r="AE16" i="1" s="1"/>
  <c r="AE17" i="1" s="1"/>
</calcChain>
</file>

<file path=xl/sharedStrings.xml><?xml version="1.0" encoding="utf-8"?>
<sst xmlns="http://schemas.openxmlformats.org/spreadsheetml/2006/main" count="88" uniqueCount="57">
  <si>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</si>
  <si>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</si>
  <si>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</si>
  <si>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</si>
  <si>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</si>
  <si>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</si>
  <si>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</si>
  <si>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</si>
  <si>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</si>
  <si>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</si>
  <si>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</si>
  <si>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</si>
  <si>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</si>
  <si>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</si>
  <si>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</si>
  <si>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</si>
  <si>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</si>
  <si>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</si>
  <si>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</si>
  <si>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</si>
  <si>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</si>
  <si>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</si>
  <si>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</si>
  <si>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</si>
  <si>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</si>
  <si>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</si>
  <si>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</si>
  <si>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</si>
  <si>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</si>
  <si>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</si>
  <si>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</si>
  <si>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</si>
  <si>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</si>
  <si>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</si>
  <si>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Наименьшее ценовое предложение</t>
  </si>
  <si>
    <t>Итого, по наименьшему ценовому предложению</t>
  </si>
  <si>
    <t>Контрактный управляющий</t>
  </si>
  <si>
    <t>Семёнова Ю.П.</t>
  </si>
  <si>
    <t>Согласовано:</t>
  </si>
  <si>
    <t>Исполнил:</t>
  </si>
  <si>
    <t>Главный врач</t>
  </si>
  <si>
    <t>Л.В. Керимова</t>
  </si>
  <si>
    <t xml:space="preserve">71.20.13.110 </t>
  </si>
  <si>
    <t>Кол-во р</t>
  </si>
  <si>
    <t>Услуга переодического технического освидетельствования лифта пассажирского</t>
  </si>
  <si>
    <t>Наименование производителя</t>
  </si>
  <si>
    <t>ООО "Стальной канат"</t>
  </si>
  <si>
    <t>ОАО "Щербинский лифтостроительный завод"</t>
  </si>
  <si>
    <t>Услуга переодического технического освидетельствования платформа подъемкая для инвалидов</t>
  </si>
  <si>
    <t>Лифтрон 1200</t>
  </si>
  <si>
    <t>ОАО "Могилевлифтмаш"</t>
  </si>
  <si>
    <t>Вх. № 67 от 02.06.2026г.</t>
  </si>
  <si>
    <t>Вх. № 566 от 02.06.2026г.</t>
  </si>
  <si>
    <t>Вх. № 65 от 02.06.2026г.</t>
  </si>
  <si>
    <t>На основании проведенного анализа рынка и расчетов (в целях экономии денежных средств Заказчиком принято решение о расчете НМЦК по НАИМЕНЬШЕМУ ценовому предложению), НМЦК составляет: 52 668,71рублей.</t>
  </si>
  <si>
    <t>Услуга периодического технического освидетельствования лифтов и платформы подъемной для инвалидов СПБ ГБУЗ "Поликлиника №98"</t>
  </si>
  <si>
    <t>условная штука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</si>
</sst>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9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 applyAlignment="0"/>
    <xf numFmtId="0" fontId="13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164" fontId="13" fillId="0" borderId="2" xfId="1" applyNumberForma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0" borderId="10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Fill="1" applyBorder="1" applyAlignment="1">
      <alignment horizontal="center" vertical="center" wrapText="1"/>
    </xf>
    <xf numFmtId="4" fontId="5" fillId="0" borderId="10" xfId="0" applyNumberFormat="1" applyFont="1" applyFill="1" applyBorder="1" applyAlignment="1">
      <alignment horizontal="center" vertical="center" wrapText="1"/>
    </xf>
    <xf numFmtId="2" fontId="14" fillId="0" borderId="6" xfId="0" applyNumberFormat="1" applyFont="1" applyFill="1" applyBorder="1" applyAlignment="1">
      <alignment horizontal="center" vertical="center" wrapText="1"/>
    </xf>
    <xf numFmtId="2" fontId="15" fillId="2" borderId="6" xfId="0" applyNumberFormat="1" applyFont="1" applyFill="1" applyBorder="1" applyAlignment="1">
      <alignment horizontal="center" vertical="center" wrapText="1"/>
    </xf>
    <xf numFmtId="2" fontId="5" fillId="2" borderId="10" xfId="0" applyNumberFormat="1" applyFont="1" applyFill="1" applyBorder="1" applyAlignment="1">
      <alignment horizontal="center" vertical="center" wrapText="1"/>
    </xf>
    <xf numFmtId="4" fontId="5" fillId="2" borderId="10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2" fontId="16" fillId="0" borderId="6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/>
    <xf numFmtId="0" fontId="17" fillId="0" borderId="0" xfId="0" applyFont="1" applyFill="1" applyBorder="1" applyAlignment="1">
      <alignment vertical="center"/>
    </xf>
    <xf numFmtId="14" fontId="17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14" fontId="17" fillId="0" borderId="0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top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64" fontId="5" fillId="2" borderId="10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164" fontId="6" fillId="3" borderId="10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194945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30</xdr:col>
      <xdr:colOff>95250</xdr:colOff>
      <xdr:row>10</xdr:row>
      <xdr:rowOff>38100</xdr:rowOff>
    </xdr:from>
    <xdr:to>
      <xdr:col>31</xdr:col>
      <xdr:colOff>676910</xdr:colOff>
      <xdr:row>10</xdr:row>
      <xdr:rowOff>566420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25725" y="4629150"/>
          <a:ext cx="138176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1095375</xdr:colOff>
      <xdr:row>10</xdr:row>
      <xdr:rowOff>0</xdr:rowOff>
    </xdr:from>
    <xdr:to>
      <xdr:col>27</xdr:col>
      <xdr:colOff>1019175</xdr:colOff>
      <xdr:row>10</xdr:row>
      <xdr:rowOff>525780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72450" y="4857750"/>
          <a:ext cx="1066800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1162051</xdr:colOff>
      <xdr:row>9</xdr:row>
      <xdr:rowOff>628649</xdr:rowOff>
    </xdr:from>
    <xdr:to>
      <xdr:col>28</xdr:col>
      <xdr:colOff>1171576</xdr:colOff>
      <xdr:row>10</xdr:row>
      <xdr:rowOff>227964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82126" y="4838699"/>
          <a:ext cx="118110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"/>
  <sheetViews>
    <sheetView tabSelected="1" view="pageBreakPreview" topLeftCell="A10" zoomScaleNormal="100" zoomScaleSheetLayoutView="100" workbookViewId="0">
      <selection activeCell="D15" sqref="D15"/>
    </sheetView>
  </sheetViews>
  <sheetFormatPr defaultColWidth="9" defaultRowHeight="15" x14ac:dyDescent="0.25"/>
  <cols>
    <col min="1" max="1" width="5.140625" style="3" customWidth="1"/>
    <col min="2" max="2" width="20.85546875" style="3" customWidth="1"/>
    <col min="3" max="3" width="9.7109375" style="3" customWidth="1"/>
    <col min="4" max="4" width="15.5703125" style="3" customWidth="1"/>
    <col min="5" max="5" width="17.85546875" style="3" customWidth="1"/>
    <col min="6" max="6" width="10.85546875" style="3" customWidth="1"/>
    <col min="7" max="7" width="8.85546875" style="3" customWidth="1"/>
    <col min="8" max="8" width="16.28515625" style="11" customWidth="1"/>
    <col min="9" max="9" width="16.5703125" style="11" customWidth="1"/>
    <col min="10" max="10" width="17.140625" style="11" customWidth="1"/>
    <col min="11" max="27" width="22" style="11" hidden="1" customWidth="1"/>
    <col min="28" max="28" width="17.5703125" style="11" customWidth="1"/>
    <col min="29" max="29" width="19.5703125" style="11" customWidth="1"/>
    <col min="30" max="30" width="12.28515625" style="11" customWidth="1"/>
    <col min="31" max="31" width="12" style="11" customWidth="1"/>
    <col min="32" max="32" width="12.140625" style="11" customWidth="1"/>
    <col min="33" max="33" width="14" style="3" customWidth="1"/>
    <col min="34" max="34" width="18.42578125" style="3" customWidth="1"/>
    <col min="35" max="1028" width="9.140625" style="3" customWidth="1"/>
    <col min="1029" max="16384" width="9" style="3"/>
  </cols>
  <sheetData>
    <row r="1" spans="1:33" ht="15" customHeight="1" x14ac:dyDescent="0.25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3" ht="15" customHeight="1" x14ac:dyDescent="0.25">
      <c r="A2" s="1"/>
      <c r="B2" s="1"/>
      <c r="C2" s="1"/>
      <c r="D2" s="1"/>
      <c r="E2" s="1"/>
      <c r="F2" s="1"/>
      <c r="G2" s="1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3" ht="36" customHeight="1" x14ac:dyDescent="0.3">
      <c r="A3" s="63" t="s">
        <v>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</row>
    <row r="4" spans="1:33" ht="15" customHeight="1" x14ac:dyDescent="0.25">
      <c r="A4" s="1"/>
      <c r="B4" s="1"/>
      <c r="C4" s="1"/>
      <c r="D4" s="1"/>
      <c r="E4" s="1"/>
      <c r="F4" s="1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3" x14ac:dyDescent="0.25">
      <c r="A5" s="1"/>
      <c r="B5" s="1"/>
      <c r="C5" s="1"/>
      <c r="D5" s="1"/>
      <c r="E5" s="1"/>
      <c r="F5" s="1"/>
      <c r="G5" s="1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5"/>
      <c r="AC5" s="4"/>
      <c r="AD5" s="4"/>
      <c r="AE5" s="4"/>
      <c r="AF5" s="4"/>
    </row>
    <row r="6" spans="1:33" ht="24.75" customHeight="1" x14ac:dyDescent="0.25">
      <c r="A6" s="64" t="s">
        <v>2</v>
      </c>
      <c r="B6" s="64"/>
      <c r="C6" s="64" t="s">
        <v>55</v>
      </c>
      <c r="D6" s="65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5"/>
      <c r="AF6" s="65"/>
      <c r="AG6" s="64"/>
    </row>
    <row r="7" spans="1:33" ht="42" customHeight="1" x14ac:dyDescent="0.25">
      <c r="A7" s="64" t="s">
        <v>31</v>
      </c>
      <c r="B7" s="64"/>
      <c r="C7" s="66" t="s">
        <v>32</v>
      </c>
      <c r="D7" s="67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7"/>
      <c r="AF7" s="67"/>
      <c r="AG7" s="66"/>
    </row>
    <row r="8" spans="1:33" ht="43.5" customHeight="1" x14ac:dyDescent="0.25">
      <c r="A8" s="59" t="s">
        <v>30</v>
      </c>
      <c r="B8" s="60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2"/>
    </row>
    <row r="9" spans="1:33" ht="125.25" customHeight="1" x14ac:dyDescent="0.25">
      <c r="A9" s="68" t="s">
        <v>3</v>
      </c>
      <c r="B9" s="68"/>
      <c r="C9" s="68"/>
      <c r="D9" s="69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9"/>
      <c r="AF9" s="69"/>
      <c r="AG9" s="68"/>
    </row>
    <row r="10" spans="1:33" ht="67.5" customHeight="1" x14ac:dyDescent="0.25">
      <c r="A10" s="64" t="s">
        <v>4</v>
      </c>
      <c r="B10" s="64" t="s">
        <v>5</v>
      </c>
      <c r="C10" s="64"/>
      <c r="D10" s="51" t="s">
        <v>45</v>
      </c>
      <c r="E10" s="70" t="s">
        <v>6</v>
      </c>
      <c r="F10" s="64" t="s">
        <v>7</v>
      </c>
      <c r="G10" s="70" t="s">
        <v>43</v>
      </c>
      <c r="H10" s="22" t="s">
        <v>52</v>
      </c>
      <c r="I10" s="22" t="s">
        <v>51</v>
      </c>
      <c r="J10" s="22" t="s">
        <v>53</v>
      </c>
      <c r="K10" s="6" t="s">
        <v>8</v>
      </c>
      <c r="L10" s="6" t="s">
        <v>9</v>
      </c>
      <c r="M10" s="6" t="s">
        <v>10</v>
      </c>
      <c r="N10" s="6" t="s">
        <v>11</v>
      </c>
      <c r="O10" s="6" t="s">
        <v>12</v>
      </c>
      <c r="P10" s="6" t="s">
        <v>13</v>
      </c>
      <c r="Q10" s="6" t="s">
        <v>14</v>
      </c>
      <c r="R10" s="6" t="s">
        <v>15</v>
      </c>
      <c r="S10" s="6" t="s">
        <v>16</v>
      </c>
      <c r="T10" s="6" t="s">
        <v>17</v>
      </c>
      <c r="U10" s="6" t="s">
        <v>18</v>
      </c>
      <c r="V10" s="6" t="s">
        <v>19</v>
      </c>
      <c r="W10" s="6" t="s">
        <v>20</v>
      </c>
      <c r="X10" s="6" t="s">
        <v>21</v>
      </c>
      <c r="Y10" s="6" t="s">
        <v>22</v>
      </c>
      <c r="Z10" s="6" t="s">
        <v>23</v>
      </c>
      <c r="AA10" s="6" t="s">
        <v>24</v>
      </c>
      <c r="AB10" s="7" t="s">
        <v>25</v>
      </c>
      <c r="AC10" s="7" t="s">
        <v>26</v>
      </c>
      <c r="AD10" s="70" t="s">
        <v>33</v>
      </c>
      <c r="AE10" s="29" t="s">
        <v>27</v>
      </c>
      <c r="AF10" s="30" t="s">
        <v>34</v>
      </c>
      <c r="AG10" s="34" t="s">
        <v>35</v>
      </c>
    </row>
    <row r="11" spans="1:33" ht="45" customHeight="1" x14ac:dyDescent="0.25">
      <c r="A11" s="64"/>
      <c r="B11" s="64"/>
      <c r="C11" s="64"/>
      <c r="D11" s="52"/>
      <c r="E11" s="70"/>
      <c r="F11" s="64"/>
      <c r="G11" s="70"/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6" t="s">
        <v>28</v>
      </c>
      <c r="AA11" s="6" t="s">
        <v>28</v>
      </c>
      <c r="AB11" s="8"/>
      <c r="AC11" s="8"/>
      <c r="AD11" s="70"/>
      <c r="AE11" s="26"/>
      <c r="AF11" s="31"/>
      <c r="AG11" s="9"/>
    </row>
    <row r="12" spans="1:33" ht="45" customHeight="1" x14ac:dyDescent="0.25">
      <c r="A12" s="47">
        <v>1</v>
      </c>
      <c r="B12" s="53" t="s">
        <v>44</v>
      </c>
      <c r="C12" s="54"/>
      <c r="D12" s="46" t="s">
        <v>46</v>
      </c>
      <c r="E12" s="25" t="s">
        <v>42</v>
      </c>
      <c r="F12" s="47" t="s">
        <v>56</v>
      </c>
      <c r="G12" s="26">
        <v>1</v>
      </c>
      <c r="H12" s="27">
        <f>12900/2</f>
        <v>6450</v>
      </c>
      <c r="I12" s="45">
        <f>6119.31+299.71</f>
        <v>6419.02</v>
      </c>
      <c r="J12" s="27">
        <f>13200/2</f>
        <v>6600</v>
      </c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6">
        <v>0.08</v>
      </c>
      <c r="AC12" s="6">
        <v>7.3</v>
      </c>
      <c r="AD12" s="23">
        <f t="shared" ref="AD12:AD13" si="0">(H12+I12+J12)/3</f>
        <v>6489.6733333333332</v>
      </c>
      <c r="AE12" s="28">
        <f t="shared" ref="AE12:AE13" si="1">AD12*G12</f>
        <v>6489.6733333333332</v>
      </c>
      <c r="AF12" s="32">
        <f t="shared" ref="AF12:AF13" si="2">I12</f>
        <v>6419.02</v>
      </c>
      <c r="AG12" s="6">
        <f t="shared" ref="AG12:AG13" si="3">AF12*G12</f>
        <v>6419.02</v>
      </c>
    </row>
    <row r="13" spans="1:33" ht="54" customHeight="1" x14ac:dyDescent="0.25">
      <c r="A13" s="47">
        <v>2</v>
      </c>
      <c r="B13" s="53" t="s">
        <v>44</v>
      </c>
      <c r="C13" s="54"/>
      <c r="D13" s="46" t="s">
        <v>47</v>
      </c>
      <c r="E13" s="25" t="s">
        <v>42</v>
      </c>
      <c r="F13" s="49" t="s">
        <v>56</v>
      </c>
      <c r="G13" s="26">
        <v>1</v>
      </c>
      <c r="H13" s="27">
        <f>12900/2</f>
        <v>6450</v>
      </c>
      <c r="I13" s="45">
        <f>6119.31+299.71</f>
        <v>6419.02</v>
      </c>
      <c r="J13" s="27">
        <f>13200/2</f>
        <v>6600</v>
      </c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6">
        <v>0.08</v>
      </c>
      <c r="AC13" s="6">
        <v>7.3</v>
      </c>
      <c r="AD13" s="23">
        <f t="shared" si="0"/>
        <v>6489.6733333333332</v>
      </c>
      <c r="AE13" s="28">
        <f t="shared" si="1"/>
        <v>6489.6733333333332</v>
      </c>
      <c r="AF13" s="32">
        <f t="shared" si="2"/>
        <v>6419.02</v>
      </c>
      <c r="AG13" s="6">
        <f t="shared" si="3"/>
        <v>6419.02</v>
      </c>
    </row>
    <row r="14" spans="1:33" ht="78" customHeight="1" x14ac:dyDescent="0.25">
      <c r="A14" s="43">
        <v>3</v>
      </c>
      <c r="B14" s="53" t="s">
        <v>48</v>
      </c>
      <c r="C14" s="54"/>
      <c r="D14" s="48" t="s">
        <v>49</v>
      </c>
      <c r="E14" s="25" t="s">
        <v>42</v>
      </c>
      <c r="F14" s="49" t="s">
        <v>56</v>
      </c>
      <c r="G14" s="26">
        <v>1</v>
      </c>
      <c r="H14" s="50">
        <v>5450</v>
      </c>
      <c r="I14" s="45">
        <v>5407.5</v>
      </c>
      <c r="J14" s="27">
        <v>5700</v>
      </c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6">
        <v>0.08</v>
      </c>
      <c r="AC14" s="6">
        <v>7.3</v>
      </c>
      <c r="AD14" s="23">
        <f t="shared" ref="AD14:AD15" si="4">(H14+I14+J14)/3</f>
        <v>5519.166666666667</v>
      </c>
      <c r="AE14" s="28">
        <f t="shared" ref="AE14:AE15" si="5">AD14*G14</f>
        <v>5519.166666666667</v>
      </c>
      <c r="AF14" s="32">
        <f>I14</f>
        <v>5407.5</v>
      </c>
      <c r="AG14" s="6">
        <f>AF14*G14</f>
        <v>5407.5</v>
      </c>
    </row>
    <row r="15" spans="1:33" ht="78" customHeight="1" x14ac:dyDescent="0.25">
      <c r="A15" s="47">
        <v>4</v>
      </c>
      <c r="B15" s="53" t="s">
        <v>44</v>
      </c>
      <c r="C15" s="54"/>
      <c r="D15" s="48" t="s">
        <v>50</v>
      </c>
      <c r="E15" s="25" t="s">
        <v>42</v>
      </c>
      <c r="F15" s="49" t="s">
        <v>56</v>
      </c>
      <c r="G15" s="26">
        <v>3</v>
      </c>
      <c r="H15" s="27">
        <f>36500/5</f>
        <v>7300</v>
      </c>
      <c r="I15" s="45">
        <f>19670.37/3+327.84</f>
        <v>6884.63</v>
      </c>
      <c r="J15" s="27">
        <f>35750/5</f>
        <v>7150</v>
      </c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6">
        <v>0.08</v>
      </c>
      <c r="AC15" s="6">
        <v>7.3</v>
      </c>
      <c r="AD15" s="23">
        <f t="shared" si="4"/>
        <v>7111.543333333334</v>
      </c>
      <c r="AE15" s="28">
        <f t="shared" si="5"/>
        <v>21334.63</v>
      </c>
      <c r="AF15" s="32">
        <f t="shared" ref="AF15" si="6">I15</f>
        <v>6884.63</v>
      </c>
      <c r="AG15" s="6">
        <f t="shared" ref="AG15" si="7">AF15*G15</f>
        <v>20653.89</v>
      </c>
    </row>
    <row r="16" spans="1:33" ht="78" customHeight="1" x14ac:dyDescent="0.25">
      <c r="A16" s="41">
        <v>5</v>
      </c>
      <c r="B16" s="53" t="s">
        <v>44</v>
      </c>
      <c r="C16" s="54"/>
      <c r="D16" s="48" t="s">
        <v>50</v>
      </c>
      <c r="E16" s="25" t="s">
        <v>42</v>
      </c>
      <c r="F16" s="49" t="s">
        <v>56</v>
      </c>
      <c r="G16" s="26">
        <v>2</v>
      </c>
      <c r="H16" s="27">
        <f>36500/5</f>
        <v>7300</v>
      </c>
      <c r="I16" s="45">
        <f>13113.58/2+327.85</f>
        <v>6884.64</v>
      </c>
      <c r="J16" s="27">
        <f>35750/5</f>
        <v>7150</v>
      </c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6">
        <v>0.08</v>
      </c>
      <c r="AC16" s="6">
        <v>7.3</v>
      </c>
      <c r="AD16" s="23">
        <f t="shared" ref="AD16" si="8">(H16+I16+J16)/3</f>
        <v>7111.5466666666662</v>
      </c>
      <c r="AE16" s="28">
        <f t="shared" ref="AE16" si="9">AD16*G16</f>
        <v>14223.093333333332</v>
      </c>
      <c r="AF16" s="32">
        <f>I16</f>
        <v>6884.64</v>
      </c>
      <c r="AG16" s="6">
        <f>AF16*G16</f>
        <v>13769.28</v>
      </c>
    </row>
    <row r="17" spans="1:33" x14ac:dyDescent="0.25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D17" s="10" t="s">
        <v>29</v>
      </c>
      <c r="AE17" s="28">
        <f>SUM(AE12:AE16)</f>
        <v>54056.236666666664</v>
      </c>
      <c r="AF17" s="24"/>
      <c r="AG17" s="33">
        <f>SUM(AG12:AG16)</f>
        <v>52668.71</v>
      </c>
    </row>
    <row r="18" spans="1:33" ht="39" customHeight="1" x14ac:dyDescent="0.25">
      <c r="A18" s="53" t="s">
        <v>54</v>
      </c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4"/>
    </row>
    <row r="19" spans="1:33" ht="15.75" x14ac:dyDescent="0.25">
      <c r="A19" s="35"/>
      <c r="B19" s="35" t="s">
        <v>39</v>
      </c>
      <c r="C19" s="35"/>
      <c r="D19" s="35"/>
      <c r="E19" s="35" t="s">
        <v>36</v>
      </c>
      <c r="F19" s="1"/>
      <c r="G19" s="1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33" ht="15.75" x14ac:dyDescent="0.25">
      <c r="A20" s="36"/>
      <c r="B20" s="36" t="s">
        <v>37</v>
      </c>
      <c r="C20" s="36"/>
      <c r="D20" s="36"/>
      <c r="E20" s="37">
        <v>46177</v>
      </c>
      <c r="F20" s="12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1:33" ht="15.75" x14ac:dyDescent="0.25">
      <c r="A21" s="58"/>
      <c r="B21" s="58"/>
      <c r="C21" s="58"/>
      <c r="D21" s="58"/>
      <c r="E21" s="58"/>
      <c r="F21" s="13"/>
      <c r="G21" s="14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3" ht="15.75" x14ac:dyDescent="0.25">
      <c r="A22" s="38"/>
      <c r="B22" s="38" t="s">
        <v>38</v>
      </c>
      <c r="C22" s="38"/>
      <c r="D22" s="38"/>
      <c r="E22" s="42" t="s">
        <v>40</v>
      </c>
      <c r="F22" s="15"/>
      <c r="G22" s="14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3" ht="15.75" x14ac:dyDescent="0.25">
      <c r="A23" s="39"/>
      <c r="B23" s="19" t="s">
        <v>41</v>
      </c>
      <c r="C23" s="39"/>
      <c r="D23" s="39"/>
      <c r="E23" s="40">
        <v>46177</v>
      </c>
      <c r="F23" s="16"/>
      <c r="G23" s="14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3" ht="15.75" x14ac:dyDescent="0.25">
      <c r="A24" s="55"/>
      <c r="B24" s="55"/>
      <c r="C24" s="55"/>
      <c r="D24" s="55"/>
      <c r="E24" s="55"/>
      <c r="F24" s="17"/>
      <c r="G24" s="18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3"/>
      <c r="AC24" s="3"/>
      <c r="AD24" s="3"/>
      <c r="AE24" s="3"/>
      <c r="AF24" s="3"/>
    </row>
    <row r="25" spans="1:33" ht="15.75" x14ac:dyDescent="0.25">
      <c r="A25" s="21"/>
      <c r="B25" s="21"/>
      <c r="C25" s="21"/>
      <c r="D25" s="44"/>
      <c r="E25" s="21"/>
      <c r="F25" s="21"/>
      <c r="G25" s="18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3"/>
      <c r="AC25" s="3"/>
      <c r="AD25" s="3"/>
      <c r="AE25" s="3"/>
      <c r="AF25" s="3"/>
    </row>
    <row r="26" spans="1:33" ht="15.75" x14ac:dyDescent="0.25">
      <c r="A26" s="20"/>
    </row>
  </sheetData>
  <mergeCells count="23">
    <mergeCell ref="A9:AG9"/>
    <mergeCell ref="A10:A11"/>
    <mergeCell ref="B10:C11"/>
    <mergeCell ref="E10:E11"/>
    <mergeCell ref="F10:F11"/>
    <mergeCell ref="G10:G11"/>
    <mergeCell ref="AD10:AD11"/>
    <mergeCell ref="A8:AG8"/>
    <mergeCell ref="A3:AG3"/>
    <mergeCell ref="A6:B6"/>
    <mergeCell ref="C6:AG6"/>
    <mergeCell ref="A7:B7"/>
    <mergeCell ref="C7:AG7"/>
    <mergeCell ref="D10:D11"/>
    <mergeCell ref="B12:C12"/>
    <mergeCell ref="B16:C16"/>
    <mergeCell ref="A24:E24"/>
    <mergeCell ref="A17:AB17"/>
    <mergeCell ref="A18:AG18"/>
    <mergeCell ref="A21:E21"/>
    <mergeCell ref="B13:C13"/>
    <mergeCell ref="B15:C15"/>
    <mergeCell ref="B14:C14"/>
  </mergeCells>
  <pageMargins left="0.39370078740157483" right="0.39370078740157483" top="0.39370078740157483" bottom="0.39370078740157483" header="0" footer="0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2026-06-10T17:00:47Z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