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Проекты\Интрактивная панель\"/>
    </mc:Choice>
  </mc:AlternateContent>
  <xr:revisionPtr revIDLastSave="0" documentId="13_ncr:1_{67714EAD-4E56-4BCD-92CB-279040B419F7}" xr6:coauthVersionLast="47" xr6:coauthVersionMax="47" xr10:uidLastSave="{00000000-0000-0000-0000-000000000000}"/>
  <bookViews>
    <workbookView xWindow="-120" yWindow="-120" windowWidth="29040" windowHeight="15840" tabRatio="729" activeTab="1" xr2:uid="{00000000-000D-0000-FFFF-FFFF00000000}"/>
  </bookViews>
  <sheets>
    <sheet name="Расчет по КП" sheetId="13" r:id="rId1"/>
    <sheet name="Расчет +100р" sheetId="10" r:id="rId2"/>
  </sheets>
  <definedNames>
    <definedName name="_xlnm._FilterDatabase" localSheetId="1" hidden="1">'Расчет +100р'!$A$8:$Q$9</definedName>
    <definedName name="_xlnm._FilterDatabase" localSheetId="0" hidden="1">'Расчет по КП'!#REF!</definedName>
    <definedName name="_xlnm.Print_Area" localSheetId="1">'Расчет +100р'!$A$1:$Q$15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0" l="1"/>
  <c r="O10" i="13"/>
  <c r="O11" i="13"/>
  <c r="O12" i="13"/>
  <c r="J10" i="13"/>
  <c r="J11" i="13"/>
  <c r="K11" i="13" s="1"/>
  <c r="J12" i="13"/>
  <c r="I10" i="13"/>
  <c r="L10" i="13" s="1"/>
  <c r="I11" i="13"/>
  <c r="L11" i="13" s="1"/>
  <c r="I12" i="13"/>
  <c r="L12" i="13" s="1"/>
  <c r="F10" i="13"/>
  <c r="F11" i="13"/>
  <c r="F12" i="13"/>
  <c r="K10" i="13" l="1"/>
  <c r="K12" i="13"/>
  <c r="O9" i="13" l="1"/>
  <c r="O8" i="13"/>
  <c r="P8" i="13" s="1"/>
  <c r="N9" i="10"/>
  <c r="J9" i="13"/>
  <c r="I9" i="13"/>
  <c r="L9" i="13" s="1"/>
  <c r="F9" i="13"/>
  <c r="I8" i="13"/>
  <c r="L8" i="13" s="1"/>
  <c r="L14" i="13" s="1"/>
  <c r="F8" i="13"/>
  <c r="O13" i="13" l="1"/>
  <c r="J8" i="13"/>
  <c r="K8" i="13" s="1"/>
  <c r="K9" i="13"/>
  <c r="P9" i="13" l="1"/>
  <c r="P13" i="13" l="1"/>
  <c r="J9" i="10" l="1"/>
  <c r="M9" i="10" s="1"/>
  <c r="P9" i="10" s="1"/>
  <c r="R9" i="10" l="1"/>
  <c r="S9" i="10" s="1"/>
  <c r="Q11" i="10"/>
  <c r="O9" i="10"/>
  <c r="S10" i="10" l="1"/>
  <c r="R10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10" authorId="0" shapeId="0" xr:uid="{EF6BF907-A237-40CB-A7D5-FA089EF158DA}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Пересчитать Эксель врет
</t>
        </r>
      </text>
    </comment>
  </commentList>
</comments>
</file>

<file path=xl/sharedStrings.xml><?xml version="1.0" encoding="utf-8"?>
<sst xmlns="http://schemas.openxmlformats.org/spreadsheetml/2006/main" count="65" uniqueCount="56">
  <si>
    <t>Обоснование и расчет НМЦК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</si>
  <si>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</si>
  <si>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</si>
  <si>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</si>
  <si>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</si>
  <si>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</si>
  <si>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</si>
  <si>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</si>
  <si>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</si>
  <si>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</si>
  <si>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</si>
  <si>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</si>
  <si>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</si>
  <si>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</si>
  <si>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</si>
  <si>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</si>
  <si>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</si>
  <si>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</si>
  <si>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</si>
  <si>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</si>
  <si>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</si>
  <si>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Средняя цена из Реестра товаров**, включая НДС, руб. </t>
  </si>
  <si>
    <t>8=3+4+5</t>
  </si>
  <si>
    <t>10 = кол-во ИЦИ</t>
  </si>
  <si>
    <t>11=            /n</t>
  </si>
  <si>
    <t>15=14*9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</si>
  <si>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</si>
  <si>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 xml:space="preserve"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или проведено исследование сайтов в сети "Интернет". Ответы на запрос получены от 3 поставщиков (подрядчиков, исполнителей). Также  с применением нормативного метода в соответствии с предельной ценой согласно распоряжению Комитета по государственному заказу Санкт-Петербурга от 31.05.2018 № 100-р "Об утверждении потребительских свойств (в том числе характеристик качества) и иных характеристик (в том числе предельных цен) отдельных видов товаров, работ, услуг" </t>
  </si>
  <si>
    <t>ЦК</t>
  </si>
  <si>
    <t>НДС-20%</t>
  </si>
  <si>
    <t xml:space="preserve">      *** Предельная цена закупаемой продукции установлена в соответствие с  Распоряжением Комитета по государственному заказу Санкт-Петербурга от 31.05.2018 N 100-р
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</si>
  <si>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 xml:space="preserve">Начальная (максимальная) цена контракта </t>
  </si>
  <si>
    <t xml:space="preserve">НДС </t>
  </si>
  <si>
    <t>Запрет</t>
  </si>
  <si>
    <t>ОКПД 2</t>
  </si>
  <si>
    <t>V - коэф-нт вариации</t>
  </si>
  <si>
    <t xml:space="preserve">                  , руб. 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</si>
  <si>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</si>
  <si>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</si>
  <si>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</si>
  <si>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</si>
  <si>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Расчет и обоснование НМЦК методом сопоставимых рыночных цен (анализ рынка)</t>
  </si>
  <si>
    <t>Директор</t>
  </si>
  <si>
    <t>Лаврук Н.А.</t>
  </si>
  <si>
    <t>31.01.11.150</t>
  </si>
  <si>
    <t>31.01.12.122</t>
  </si>
  <si>
    <t>*Организации, предоставившие коммерческие предложения, на аффилированность, банкротство и ликвидацию проверены</t>
  </si>
  <si>
    <t>Респиратор Алина-200 АВК</t>
  </si>
  <si>
    <t xml:space="preserve">Респиратор Р-2У </t>
  </si>
  <si>
    <t>Пакет перевязочный индивидуальный ИПП-1, стерильный, для оказания первой помощи</t>
  </si>
  <si>
    <t>Индивидуальный противохимический пакет ИПП-11</t>
  </si>
  <si>
    <t>КИМГЗ №1 основной состав, 1306</t>
  </si>
  <si>
    <t>на поставку аптечек и СИЗ</t>
  </si>
  <si>
    <t xml:space="preserve">й </t>
  </si>
  <si>
    <t>на поставку интерактивной панели</t>
  </si>
  <si>
    <t>Интерактивная панель тип 14
ККН 26.20.13.000-107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</si>
</sst>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"/>
  </numFmts>
  <fonts count="3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8" fillId="0" borderId="0"/>
  </cellStyleXfs>
  <cellXfs count="108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8" fillId="2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1" fontId="9" fillId="3" borderId="6" xfId="0" applyNumberFormat="1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1" fillId="3" borderId="6" xfId="0" applyNumberFormat="1" applyFont="1" applyFill="1" applyBorder="1" applyAlignment="1">
      <alignment horizontal="center" vertical="center" wrapText="1"/>
    </xf>
    <xf numFmtId="164" fontId="11" fillId="3" borderId="6" xfId="0" applyNumberFormat="1" applyFont="1" applyFill="1" applyBorder="1" applyAlignment="1">
      <alignment horizontal="center" vertical="center" wrapText="1"/>
    </xf>
    <xf numFmtId="4" fontId="13" fillId="2" borderId="6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4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" fontId="8" fillId="2" borderId="6" xfId="0" applyNumberFormat="1" applyFont="1" applyFill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0" fontId="3" fillId="2" borderId="6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" fontId="18" fillId="0" borderId="0" xfId="0" applyNumberFormat="1" applyFont="1" applyAlignment="1">
      <alignment vertical="top"/>
    </xf>
    <xf numFmtId="4" fontId="0" fillId="0" borderId="0" xfId="0" applyNumberFormat="1"/>
    <xf numFmtId="4" fontId="13" fillId="2" borderId="0" xfId="0" applyNumberFormat="1" applyFont="1" applyFill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8" fillId="0" borderId="0" xfId="0" applyNumberFormat="1" applyFont="1" applyAlignment="1">
      <alignment horizontal="center"/>
    </xf>
    <xf numFmtId="4" fontId="18" fillId="0" borderId="0" xfId="0" applyNumberFormat="1" applyFont="1" applyAlignment="1">
      <alignment horizontal="left" indent="1"/>
    </xf>
    <xf numFmtId="4" fontId="18" fillId="0" borderId="0" xfId="0" applyNumberFormat="1" applyFont="1"/>
    <xf numFmtId="4" fontId="11" fillId="3" borderId="0" xfId="0" applyNumberFormat="1" applyFont="1" applyFill="1" applyAlignment="1">
      <alignment horizontal="center" vertical="center" wrapText="1"/>
    </xf>
    <xf numFmtId="10" fontId="11" fillId="3" borderId="6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4" fontId="0" fillId="0" borderId="0" xfId="1" applyNumberFormat="1" applyFont="1"/>
    <xf numFmtId="4" fontId="21" fillId="0" borderId="0" xfId="1" applyNumberFormat="1" applyAlignment="1">
      <alignment horizontal="center" vertical="center"/>
    </xf>
    <xf numFmtId="4" fontId="0" fillId="0" borderId="0" xfId="1" applyNumberFormat="1" applyFont="1" applyAlignment="1">
      <alignment horizontal="center"/>
    </xf>
    <xf numFmtId="4" fontId="8" fillId="0" borderId="0" xfId="2" applyNumberFormat="1" applyFont="1" applyAlignment="1">
      <alignment horizontal="center" vertical="center"/>
    </xf>
    <xf numFmtId="4" fontId="8" fillId="0" borderId="6" xfId="2" applyNumberFormat="1" applyFont="1" applyBorder="1" applyAlignment="1">
      <alignment horizontal="center" vertical="center"/>
    </xf>
    <xf numFmtId="10" fontId="8" fillId="0" borderId="6" xfId="2" applyNumberFormat="1" applyFont="1" applyBorder="1" applyAlignment="1">
      <alignment horizontal="center" vertical="center"/>
    </xf>
    <xf numFmtId="2" fontId="8" fillId="0" borderId="6" xfId="2" applyNumberFormat="1" applyFont="1" applyBorder="1" applyAlignment="1">
      <alignment horizontal="center" vertical="center"/>
    </xf>
    <xf numFmtId="1" fontId="8" fillId="0" borderId="6" xfId="2" applyNumberFormat="1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 wrapText="1"/>
    </xf>
    <xf numFmtId="4" fontId="13" fillId="2" borderId="7" xfId="0" applyNumberFormat="1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top" wrapText="1"/>
    </xf>
    <xf numFmtId="4" fontId="13" fillId="0" borderId="4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13" fillId="2" borderId="4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wrapText="1"/>
    </xf>
    <xf numFmtId="2" fontId="23" fillId="0" borderId="6" xfId="0" applyNumberFormat="1" applyFont="1" applyBorder="1" applyAlignment="1">
      <alignment horizontal="center" vertical="center"/>
    </xf>
    <xf numFmtId="0" fontId="17" fillId="0" borderId="0" xfId="0" applyFont="1"/>
    <xf numFmtId="0" fontId="1" fillId="0" borderId="0" xfId="0" applyFont="1" applyAlignment="1">
      <alignment horizontal="right" vertical="center" wrapText="1"/>
    </xf>
    <xf numFmtId="4" fontId="23" fillId="0" borderId="6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justify" vertical="top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right" vertical="top" wrapText="1"/>
    </xf>
    <xf numFmtId="1" fontId="14" fillId="0" borderId="0" xfId="0" applyNumberFormat="1" applyFont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top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4" fontId="17" fillId="0" borderId="6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29" fillId="0" borderId="6" xfId="0" applyNumberFormat="1" applyFont="1" applyBorder="1" applyAlignment="1">
      <alignment horizontal="center" vertical="center"/>
    </xf>
  </cellXfs>
  <cellStyles count="4">
    <cellStyle name="Обычный" xfId="0" builtinId="0"/>
    <cellStyle name="Обычный 2 2 2" xfId="3" xr:uid="{41B4F907-34C6-48D7-B4AB-7C5CE58C09AF}"/>
    <cellStyle name="Обычный 3" xfId="1" xr:uid="{21DC54B0-A906-4608-9F0F-F008023C98B9}"/>
    <cellStyle name="Обычный 4" xfId="2" xr:uid="{36D2DE6B-747D-4F30-8AA7-B7557758E682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114300</xdr:colOff>
      <xdr:row>6</xdr:row>
      <xdr:rowOff>304800</xdr:rowOff>
    </xdr:from>
    <xdr:ext cx="447675" cy="285750"/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6646493E-F074-4A37-8A15-8F70DB1B5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62300" y="1333500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66675</xdr:colOff>
      <xdr:row>6</xdr:row>
      <xdr:rowOff>114300</xdr:rowOff>
    </xdr:from>
    <xdr:ext cx="981075" cy="304800"/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302F0843-A13D-4CFF-9A68-788FFE21A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72275" y="1257300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28575</xdr:colOff>
      <xdr:row>6</xdr:row>
      <xdr:rowOff>447675</xdr:rowOff>
    </xdr:from>
    <xdr:ext cx="838200" cy="371475"/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AA49B5A8-C5E0-479D-BEBA-DE099CDFA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1333500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66675</xdr:colOff>
      <xdr:row>6</xdr:row>
      <xdr:rowOff>657225</xdr:rowOff>
    </xdr:from>
    <xdr:ext cx="638175" cy="276225"/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E22A1586-FDE0-412C-B351-BA64521AB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13335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47625</xdr:colOff>
      <xdr:row>5</xdr:row>
      <xdr:rowOff>238125</xdr:rowOff>
    </xdr:from>
    <xdr:ext cx="600075" cy="333375"/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B8D16747-291E-43A7-9EB5-509D222EF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53225" y="11430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95250</xdr:colOff>
      <xdr:row>13</xdr:row>
      <xdr:rowOff>9525</xdr:rowOff>
    </xdr:from>
    <xdr:ext cx="552450" cy="266700"/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A4D7C57D-28C4-476E-807B-3C7B87E0C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191250" y="51530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95250</xdr:colOff>
      <xdr:row>13</xdr:row>
      <xdr:rowOff>9525</xdr:rowOff>
    </xdr:from>
    <xdr:to>
      <xdr:col>10</xdr:col>
      <xdr:colOff>647700</xdr:colOff>
      <xdr:row>13</xdr:row>
      <xdr:rowOff>276225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359972CA-F76F-428B-9244-0499D9E84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94397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2</xdr:row>
      <xdr:rowOff>0</xdr:rowOff>
    </xdr:from>
    <xdr:to>
      <xdr:col>14</xdr:col>
      <xdr:colOff>485775</xdr:colOff>
      <xdr:row>2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EC47288-F1C4-481B-BED4-07BF33817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8477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6</xdr:row>
      <xdr:rowOff>295275</xdr:rowOff>
    </xdr:from>
    <xdr:to>
      <xdr:col>9</xdr:col>
      <xdr:colOff>567063</xdr:colOff>
      <xdr:row>6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E7935823-6723-4505-A31E-F01434FA2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48425" y="35623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419100</xdr:rowOff>
    </xdr:from>
    <xdr:to>
      <xdr:col>13</xdr:col>
      <xdr:colOff>590550</xdr:colOff>
      <xdr:row>6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37B5FE04-9B4E-4B06-A401-D9BD4DB41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68617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638175</xdr:rowOff>
    </xdr:from>
    <xdr:to>
      <xdr:col>14</xdr:col>
      <xdr:colOff>704850</xdr:colOff>
      <xdr:row>6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751A5817-B2ED-4B7D-A95A-A688920E9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39052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B4DA156F-6006-4A13-A4E8-948F434A5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E3C6B589-1C08-4ECC-94D4-5E698BBBF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05900" y="47244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85725</xdr:colOff>
      <xdr:row>6</xdr:row>
      <xdr:rowOff>285750</xdr:rowOff>
    </xdr:from>
    <xdr:to>
      <xdr:col>9</xdr:col>
      <xdr:colOff>614688</xdr:colOff>
      <xdr:row>6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BD81B479-52F8-4AF9-AD65-6A766DA6E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19850" y="355282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6</xdr:row>
      <xdr:rowOff>600075</xdr:rowOff>
    </xdr:from>
    <xdr:to>
      <xdr:col>14</xdr:col>
      <xdr:colOff>-1</xdr:colOff>
      <xdr:row>6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72350D8C-25FF-4707-BADE-142EEAC43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3867150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72390</xdr:colOff>
      <xdr:row>6</xdr:row>
      <xdr:rowOff>912495</xdr:rowOff>
    </xdr:from>
    <xdr:to>
      <xdr:col>14</xdr:col>
      <xdr:colOff>710565</xdr:colOff>
      <xdr:row>6</xdr:row>
      <xdr:rowOff>1179195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F9E7FA21-5918-4BCF-8AC2-A8E764ED4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7065" y="417957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7</xdr:row>
      <xdr:rowOff>9525</xdr:rowOff>
    </xdr:from>
    <xdr:to>
      <xdr:col>12</xdr:col>
      <xdr:colOff>571500</xdr:colOff>
      <xdr:row>7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8BCD4CA-F023-4C2C-82A1-E81C5241E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191625" y="45053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1009650</xdr:colOff>
      <xdr:row>5</xdr:row>
      <xdr:rowOff>28575</xdr:rowOff>
    </xdr:from>
    <xdr:to>
      <xdr:col>9</xdr:col>
      <xdr:colOff>11766</xdr:colOff>
      <xdr:row>5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33729654-4D4E-45A4-82CB-F52F9DA11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2486025"/>
          <a:ext cx="11766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147918</xdr:colOff>
      <xdr:row>4</xdr:row>
      <xdr:rowOff>303680</xdr:rowOff>
    </xdr:from>
    <xdr:to>
      <xdr:col>8</xdr:col>
      <xdr:colOff>595593</xdr:colOff>
      <xdr:row>5</xdr:row>
      <xdr:rowOff>341779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id="{0FF01A48-7631-4186-98CD-3AE369411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2893" y="2456330"/>
          <a:ext cx="447675" cy="34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219075</xdr:colOff>
      <xdr:row>4</xdr:row>
      <xdr:rowOff>0</xdr:rowOff>
    </xdr:from>
    <xdr:to>
      <xdr:col>14</xdr:col>
      <xdr:colOff>485775</xdr:colOff>
      <xdr:row>4</xdr:row>
      <xdr:rowOff>0</xdr:rowOff>
    </xdr:to>
    <xdr:pic>
      <xdr:nvPicPr>
        <xdr:cNvPr id="14" name="Рисунок 13" descr="C:\Temp\KClipboardExport\l41eo45a.gif">
          <a:extLst>
            <a:ext uri="{FF2B5EF4-FFF2-40B4-BE49-F238E27FC236}">
              <a16:creationId xmlns:a16="http://schemas.microsoft.com/office/drawing/2014/main" id="{A9AB6CD5-18DC-428B-BD34-8FFCE8811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22669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9409-FF02-4798-9074-804B9A678E81}">
  <sheetPr>
    <tabColor rgb="FFFFFF00"/>
    <pageSetUpPr fitToPage="1"/>
  </sheetPr>
  <dimension ref="A1:X18"/>
  <sheetViews>
    <sheetView topLeftCell="A6" zoomScaleNormal="100" workbookViewId="0">
      <selection activeCell="A15" sqref="A15:XFD15"/>
    </sheetView>
  </sheetViews>
  <sheetFormatPr defaultRowHeight="15" x14ac:dyDescent="0.25"/>
  <cols>
    <col min="1" max="1" width="3.5703125" customWidth="1"/>
    <col min="2" max="2" width="32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1.7109375" customWidth="1"/>
    <col min="13" max="13" width="0.7109375" hidden="1" customWidth="1"/>
    <col min="14" max="14" width="0.5703125" style="30" hidden="1" customWidth="1"/>
    <col min="15" max="15" width="11.5703125" style="30" hidden="1" customWidth="1"/>
    <col min="16" max="16" width="6.85546875" style="30" hidden="1" customWidth="1"/>
    <col min="17" max="17" width="5.28515625" style="30" hidden="1" customWidth="1"/>
    <col min="18" max="18" width="9.28515625" style="30" hidden="1" customWidth="1"/>
    <col min="19" max="19" width="0.85546875" style="30" hidden="1" customWidth="1"/>
    <col min="20" max="20" width="11.42578125" style="30" customWidth="1"/>
    <col min="21" max="24" width="9.140625" style="30"/>
  </cols>
  <sheetData>
    <row r="1" spans="1:19" s="30" customFormat="1" ht="62.25" customHeight="1" x14ac:dyDescent="0.25">
      <c r="A1" s="97" t="s">
        <v>26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60"/>
    </row>
    <row r="2" spans="1:19" s="30" customFormat="1" ht="29.25" customHeight="1" x14ac:dyDescent="0.25">
      <c r="A2" s="61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19" s="30" customFormat="1" x14ac:dyDescent="0.25">
      <c r="A3" s="99" t="s">
        <v>41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59"/>
    </row>
    <row r="4" spans="1:19" s="30" customFormat="1" x14ac:dyDescent="0.25">
      <c r="A4" s="99" t="s">
        <v>52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59"/>
    </row>
    <row r="5" spans="1:19" s="30" customFormat="1" ht="102.75" customHeight="1" x14ac:dyDescent="0.25">
      <c r="A5" s="100" t="s">
        <v>40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58"/>
    </row>
    <row r="6" spans="1:19" s="30" customFormat="1" ht="69" customHeight="1" x14ac:dyDescent="0.25">
      <c r="A6" s="101" t="s">
        <v>1</v>
      </c>
      <c r="B6" s="92" t="s">
        <v>2</v>
      </c>
      <c r="C6" s="104" t="s">
        <v>39</v>
      </c>
      <c r="D6" s="105"/>
      <c r="E6" s="105"/>
      <c r="F6" s="106"/>
      <c r="G6" s="92" t="s">
        <v>38</v>
      </c>
      <c r="H6" s="92" t="s">
        <v>37</v>
      </c>
      <c r="I6" s="94" t="s">
        <v>7</v>
      </c>
      <c r="J6" s="94"/>
      <c r="K6" s="94"/>
      <c r="L6" s="57" t="s">
        <v>36</v>
      </c>
      <c r="M6" s="31"/>
    </row>
    <row r="7" spans="1:19" s="30" customFormat="1" ht="87" customHeight="1" x14ac:dyDescent="0.25">
      <c r="A7" s="102"/>
      <c r="B7" s="103"/>
      <c r="C7" s="56" t="s">
        <v>10</v>
      </c>
      <c r="D7" s="56" t="s">
        <v>11</v>
      </c>
      <c r="E7" s="56" t="s">
        <v>12</v>
      </c>
      <c r="F7" s="55"/>
      <c r="G7" s="93"/>
      <c r="H7" s="93"/>
      <c r="I7" s="54" t="s">
        <v>15</v>
      </c>
      <c r="J7" s="53" t="s">
        <v>16</v>
      </c>
      <c r="K7" s="53" t="s">
        <v>35</v>
      </c>
      <c r="L7" s="52"/>
      <c r="M7" s="31" t="s">
        <v>34</v>
      </c>
      <c r="N7" s="27" t="s">
        <v>33</v>
      </c>
      <c r="P7" s="33" t="s">
        <v>32</v>
      </c>
    </row>
    <row r="8" spans="1:19" s="30" customFormat="1" x14ac:dyDescent="0.25">
      <c r="A8" s="49">
        <v>1</v>
      </c>
      <c r="B8" s="51" t="s">
        <v>47</v>
      </c>
      <c r="C8" s="62">
        <v>590</v>
      </c>
      <c r="D8" s="62">
        <v>575</v>
      </c>
      <c r="E8" s="62">
        <v>550</v>
      </c>
      <c r="F8" s="44">
        <f t="shared" ref="F8:F12" si="0">SUM(C8:E8)</f>
        <v>1715</v>
      </c>
      <c r="G8" s="48">
        <v>600</v>
      </c>
      <c r="H8" s="47">
        <v>3</v>
      </c>
      <c r="I8" s="46">
        <f t="shared" ref="I8:I12" si="1">AVERAGE(C8:E8)</f>
        <v>571.66666666666663</v>
      </c>
      <c r="J8" s="46">
        <f t="shared" ref="J8:J12" si="2">STDEV(C8:E8)</f>
        <v>20.207259421636902</v>
      </c>
      <c r="K8" s="45">
        <f t="shared" ref="K8:K12" si="3">J8/I8</f>
        <v>3.5347975664670968E-2</v>
      </c>
      <c r="L8" s="44">
        <f t="shared" ref="L8:L12" si="4">I8*G8</f>
        <v>343000</v>
      </c>
      <c r="M8" s="43" t="s">
        <v>45</v>
      </c>
      <c r="O8" s="40">
        <f>E8*G8</f>
        <v>330000</v>
      </c>
      <c r="P8" s="42">
        <f>O8/Q8*R8</f>
        <v>60500</v>
      </c>
      <c r="Q8" s="41">
        <v>120</v>
      </c>
      <c r="R8" s="41">
        <v>22</v>
      </c>
      <c r="S8" s="40"/>
    </row>
    <row r="9" spans="1:19" s="30" customFormat="1" ht="20.25" customHeight="1" x14ac:dyDescent="0.25">
      <c r="A9" s="50">
        <v>2</v>
      </c>
      <c r="B9" s="51" t="s">
        <v>48</v>
      </c>
      <c r="C9" s="62">
        <v>630</v>
      </c>
      <c r="D9" s="62">
        <v>620</v>
      </c>
      <c r="E9" s="62">
        <v>580</v>
      </c>
      <c r="F9" s="44">
        <f t="shared" si="0"/>
        <v>1830</v>
      </c>
      <c r="G9" s="48">
        <v>100</v>
      </c>
      <c r="H9" s="47">
        <v>3</v>
      </c>
      <c r="I9" s="46">
        <f t="shared" si="1"/>
        <v>610</v>
      </c>
      <c r="J9" s="46">
        <f t="shared" si="2"/>
        <v>26.457513110645905</v>
      </c>
      <c r="K9" s="45">
        <f t="shared" si="3"/>
        <v>4.3372972312534272E-2</v>
      </c>
      <c r="L9" s="44">
        <f t="shared" si="4"/>
        <v>61000</v>
      </c>
      <c r="M9" s="43" t="s">
        <v>44</v>
      </c>
      <c r="O9" s="40">
        <f>E9*G9</f>
        <v>58000</v>
      </c>
      <c r="P9" s="42">
        <f t="shared" ref="P9" si="5">O9/Q9*R9</f>
        <v>10633.333333333332</v>
      </c>
      <c r="Q9" s="41">
        <v>120</v>
      </c>
      <c r="R9" s="41">
        <v>22</v>
      </c>
      <c r="S9" s="40"/>
    </row>
    <row r="10" spans="1:19" s="30" customFormat="1" ht="45.75" customHeight="1" x14ac:dyDescent="0.25">
      <c r="A10" s="50">
        <v>3</v>
      </c>
      <c r="B10" s="51" t="s">
        <v>49</v>
      </c>
      <c r="C10" s="62">
        <v>210</v>
      </c>
      <c r="D10" s="62">
        <v>180</v>
      </c>
      <c r="E10" s="62">
        <v>220</v>
      </c>
      <c r="F10" s="44">
        <f t="shared" si="0"/>
        <v>610</v>
      </c>
      <c r="G10" s="48">
        <v>35</v>
      </c>
      <c r="H10" s="47">
        <v>3</v>
      </c>
      <c r="I10" s="46">
        <f t="shared" si="1"/>
        <v>203.33333333333334</v>
      </c>
      <c r="J10" s="46">
        <f t="shared" si="2"/>
        <v>20.816659994661329</v>
      </c>
      <c r="K10" s="45">
        <f t="shared" si="3"/>
        <v>0.10237701636718687</v>
      </c>
      <c r="L10" s="44">
        <f>I10*G10</f>
        <v>7116.666666666667</v>
      </c>
      <c r="M10" s="43"/>
      <c r="O10" s="40">
        <f t="shared" ref="O10:O12" si="6">D10*G10</f>
        <v>6300</v>
      </c>
      <c r="P10" s="42"/>
      <c r="Q10" s="41"/>
      <c r="R10" s="41"/>
      <c r="S10" s="40"/>
    </row>
    <row r="11" spans="1:19" s="30" customFormat="1" ht="25.5" x14ac:dyDescent="0.25">
      <c r="A11" s="50">
        <v>4</v>
      </c>
      <c r="B11" s="51" t="s">
        <v>50</v>
      </c>
      <c r="C11" s="62">
        <v>260</v>
      </c>
      <c r="D11" s="62">
        <v>250</v>
      </c>
      <c r="E11" s="62">
        <v>270</v>
      </c>
      <c r="F11" s="44">
        <f t="shared" si="0"/>
        <v>780</v>
      </c>
      <c r="G11" s="48">
        <v>40</v>
      </c>
      <c r="H11" s="47">
        <v>3</v>
      </c>
      <c r="I11" s="46">
        <f t="shared" si="1"/>
        <v>260</v>
      </c>
      <c r="J11" s="46">
        <f t="shared" si="2"/>
        <v>10</v>
      </c>
      <c r="K11" s="45">
        <f t="shared" si="3"/>
        <v>3.8461538461538464E-2</v>
      </c>
      <c r="L11" s="44">
        <f t="shared" si="4"/>
        <v>10400</v>
      </c>
      <c r="M11" s="43"/>
      <c r="O11" s="40">
        <f t="shared" si="6"/>
        <v>10000</v>
      </c>
      <c r="P11" s="42"/>
      <c r="Q11" s="41"/>
      <c r="R11" s="41"/>
      <c r="S11" s="40"/>
    </row>
    <row r="12" spans="1:19" s="30" customFormat="1" x14ac:dyDescent="0.25">
      <c r="A12" s="50">
        <v>5</v>
      </c>
      <c r="B12" s="51" t="s">
        <v>51</v>
      </c>
      <c r="C12" s="62">
        <v>1380</v>
      </c>
      <c r="D12" s="62">
        <v>1220</v>
      </c>
      <c r="E12" s="62">
        <v>1500</v>
      </c>
      <c r="F12" s="44">
        <f t="shared" si="0"/>
        <v>4100</v>
      </c>
      <c r="G12" s="48">
        <v>10</v>
      </c>
      <c r="H12" s="47">
        <v>3</v>
      </c>
      <c r="I12" s="46">
        <f t="shared" si="1"/>
        <v>1366.6666666666667</v>
      </c>
      <c r="J12" s="46">
        <f t="shared" si="2"/>
        <v>140.47538337136987</v>
      </c>
      <c r="K12" s="45">
        <f t="shared" si="3"/>
        <v>0.10278686588149015</v>
      </c>
      <c r="L12" s="44">
        <f t="shared" si="4"/>
        <v>13666.666666666668</v>
      </c>
      <c r="M12" s="43"/>
      <c r="O12" s="40">
        <f t="shared" si="6"/>
        <v>12200</v>
      </c>
      <c r="P12" s="42"/>
      <c r="Q12" s="41"/>
      <c r="R12" s="41"/>
      <c r="S12" s="40"/>
    </row>
    <row r="13" spans="1:19" s="30" customFormat="1" ht="17.25" customHeight="1" x14ac:dyDescent="0.25">
      <c r="A13" s="39"/>
      <c r="B13" s="39"/>
      <c r="C13" s="39"/>
      <c r="D13" s="39"/>
      <c r="E13" s="39"/>
      <c r="F13" s="13"/>
      <c r="G13" s="38"/>
      <c r="H13" s="38"/>
      <c r="I13" s="14"/>
      <c r="J13" s="14"/>
      <c r="K13" s="37"/>
      <c r="L13" s="14"/>
      <c r="M13" s="36"/>
      <c r="N13" s="35"/>
      <c r="O13" s="34">
        <f>SUM(O8:O12)</f>
        <v>416500</v>
      </c>
      <c r="P13" s="33">
        <f>SUM(P8:P9)</f>
        <v>71133.333333333328</v>
      </c>
    </row>
    <row r="14" spans="1:19" s="30" customFormat="1" ht="25.5" customHeight="1" x14ac:dyDescent="0.25">
      <c r="A14" s="95" t="s">
        <v>31</v>
      </c>
      <c r="B14" s="96"/>
      <c r="C14" s="96"/>
      <c r="D14" s="96"/>
      <c r="E14" s="96"/>
      <c r="F14" s="96"/>
      <c r="G14" s="96"/>
      <c r="H14" s="96"/>
      <c r="I14" s="96"/>
      <c r="J14" s="96"/>
      <c r="K14" s="32"/>
      <c r="L14" s="16">
        <f>SUM(L8:L12)</f>
        <v>435183.33333333337</v>
      </c>
      <c r="M14" s="31"/>
    </row>
    <row r="15" spans="1:19" s="30" customFormat="1" ht="15" customHeight="1" x14ac:dyDescent="0.2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31"/>
      <c r="M15" s="31"/>
    </row>
    <row r="16" spans="1:19" x14ac:dyDescent="0.25">
      <c r="B16" s="63" t="s">
        <v>46</v>
      </c>
    </row>
    <row r="17" spans="1:13" x14ac:dyDescent="0.25">
      <c r="B17" s="63"/>
    </row>
    <row r="18" spans="1:13" s="30" customFormat="1" ht="15.75" x14ac:dyDescent="0.25">
      <c r="A18"/>
      <c r="B18" s="66"/>
      <c r="C18" s="66"/>
      <c r="D18" s="66"/>
      <c r="E18" s="23"/>
      <c r="F18" s="23"/>
      <c r="G18" s="23"/>
      <c r="H18" s="23"/>
      <c r="I18" s="66"/>
      <c r="J18" s="66"/>
      <c r="K18"/>
      <c r="L18"/>
      <c r="M18"/>
    </row>
  </sheetData>
  <mergeCells count="13">
    <mergeCell ref="A1:L1"/>
    <mergeCell ref="A3:L3"/>
    <mergeCell ref="A4:L4"/>
    <mergeCell ref="A5:L5"/>
    <mergeCell ref="A6:A7"/>
    <mergeCell ref="B6:B7"/>
    <mergeCell ref="C6:F6"/>
    <mergeCell ref="G6:G7"/>
    <mergeCell ref="B18:D18"/>
    <mergeCell ref="I18:J18"/>
    <mergeCell ref="H6:H7"/>
    <mergeCell ref="I6:K6"/>
    <mergeCell ref="A14:J14"/>
  </mergeCells>
  <printOptions horizontalCentered="1"/>
  <pageMargins left="0.39370078740157483" right="0.39370078740157483" top="0.59055118110236227" bottom="0.59055118110236227" header="0" footer="0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04D5-189D-4E15-834B-CD920BFB71F8}">
  <sheetPr>
    <tabColor rgb="FFFFFF00"/>
    <pageSetUpPr fitToPage="1"/>
  </sheetPr>
  <dimension ref="A1:AB18"/>
  <sheetViews>
    <sheetView tabSelected="1" view="pageBreakPreview" zoomScale="73" zoomScaleNormal="100" zoomScaleSheetLayoutView="73" workbookViewId="0">
      <selection sqref="A1:Q1"/>
    </sheetView>
  </sheetViews>
  <sheetFormatPr defaultColWidth="9.140625" defaultRowHeight="15" x14ac:dyDescent="0.25"/>
  <cols>
    <col min="1" max="1" width="4.140625" style="17" customWidth="1"/>
    <col min="2" max="2" width="30.5703125" style="1" customWidth="1"/>
    <col min="3" max="3" width="10.85546875" style="1" customWidth="1"/>
    <col min="4" max="4" width="11.140625" style="1" customWidth="1"/>
    <col min="5" max="5" width="11.42578125" style="1" customWidth="1"/>
    <col min="6" max="6" width="10.28515625" style="1" hidden="1" customWidth="1"/>
    <col min="7" max="7" width="8.5703125" style="1" hidden="1" customWidth="1"/>
    <col min="8" max="8" width="10.42578125" style="1" customWidth="1"/>
    <col min="9" max="9" width="10.85546875" style="1" customWidth="1"/>
    <col min="10" max="10" width="11.140625" style="1" customWidth="1"/>
    <col min="11" max="11" width="9.7109375" style="1" customWidth="1"/>
    <col min="12" max="12" width="9.140625" style="1" customWidth="1"/>
    <col min="13" max="13" width="12" style="1" customWidth="1"/>
    <col min="14" max="14" width="12.85546875" style="1" customWidth="1"/>
    <col min="15" max="15" width="13.42578125" style="1" customWidth="1"/>
    <col min="16" max="17" width="13.5703125" style="1" customWidth="1"/>
    <col min="18" max="18" width="0.42578125" style="26" hidden="1" customWidth="1"/>
    <col min="19" max="19" width="6.85546875" style="26" hidden="1" customWidth="1"/>
    <col min="20" max="20" width="5.85546875" style="26" hidden="1" customWidth="1"/>
    <col min="21" max="21" width="0.5703125" style="26" hidden="1" customWidth="1"/>
    <col min="22" max="22" width="9" style="26" customWidth="1"/>
    <col min="23" max="24" width="6.140625" style="26" customWidth="1"/>
    <col min="25" max="25" width="9.140625" style="26" customWidth="1"/>
    <col min="26" max="28" width="9.140625" style="26"/>
    <col min="29" max="16384" width="9.140625" style="1"/>
  </cols>
  <sheetData>
    <row r="1" spans="1:28" ht="48" customHeight="1" x14ac:dyDescent="0.25">
      <c r="A1" s="85" t="s">
        <v>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</row>
    <row r="2" spans="1:28" ht="18.75" x14ac:dyDescent="0.25">
      <c r="A2" s="86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28" ht="24.75" customHeight="1" x14ac:dyDescent="0.25">
      <c r="A3" s="87" t="s">
        <v>54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V3" s="26" t="s">
        <v>53</v>
      </c>
    </row>
    <row r="4" spans="1:28" ht="87" customHeight="1" x14ac:dyDescent="0.25">
      <c r="A4" s="89" t="s">
        <v>27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spans="1:28" x14ac:dyDescent="0.25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spans="1:28" s="2" customFormat="1" ht="63.75" customHeight="1" x14ac:dyDescent="0.25">
      <c r="A6" s="79" t="s">
        <v>1</v>
      </c>
      <c r="B6" s="68" t="s">
        <v>2</v>
      </c>
      <c r="C6" s="82" t="s">
        <v>3</v>
      </c>
      <c r="D6" s="83"/>
      <c r="E6" s="83"/>
      <c r="F6" s="83"/>
      <c r="G6" s="84"/>
      <c r="H6" s="68" t="s">
        <v>21</v>
      </c>
      <c r="I6" s="68" t="s">
        <v>4</v>
      </c>
      <c r="J6" s="67"/>
      <c r="K6" s="68" t="s">
        <v>5</v>
      </c>
      <c r="L6" s="68" t="s">
        <v>6</v>
      </c>
      <c r="M6" s="73" t="s">
        <v>7</v>
      </c>
      <c r="N6" s="74"/>
      <c r="O6" s="75"/>
      <c r="P6" s="76" t="s">
        <v>8</v>
      </c>
      <c r="Q6" s="78" t="s">
        <v>9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s="2" customFormat="1" ht="97.15" customHeight="1" x14ac:dyDescent="0.25">
      <c r="A7" s="80"/>
      <c r="B7" s="81"/>
      <c r="C7" s="24" t="s">
        <v>10</v>
      </c>
      <c r="D7" s="24" t="s">
        <v>11</v>
      </c>
      <c r="E7" s="24" t="s">
        <v>12</v>
      </c>
      <c r="F7" s="24" t="s">
        <v>13</v>
      </c>
      <c r="G7" s="24" t="s">
        <v>14</v>
      </c>
      <c r="H7" s="69"/>
      <c r="I7" s="69"/>
      <c r="J7" s="67"/>
      <c r="K7" s="69"/>
      <c r="L7" s="69"/>
      <c r="M7" s="25" t="s">
        <v>15</v>
      </c>
      <c r="N7" s="3" t="s">
        <v>16</v>
      </c>
      <c r="O7" s="4" t="s">
        <v>17</v>
      </c>
      <c r="P7" s="77"/>
      <c r="Q7" s="78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</row>
    <row r="8" spans="1:28" s="7" customFormat="1" ht="27" customHeight="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6</v>
      </c>
      <c r="I8" s="5">
        <v>7</v>
      </c>
      <c r="J8" s="5" t="s">
        <v>22</v>
      </c>
      <c r="K8" s="6">
        <v>9</v>
      </c>
      <c r="L8" s="6" t="s">
        <v>23</v>
      </c>
      <c r="M8" s="6" t="s">
        <v>24</v>
      </c>
      <c r="N8" s="6">
        <v>12</v>
      </c>
      <c r="O8" s="6">
        <v>13</v>
      </c>
      <c r="P8" s="6">
        <v>14</v>
      </c>
      <c r="Q8" s="5" t="s">
        <v>25</v>
      </c>
      <c r="R8" s="27" t="s">
        <v>28</v>
      </c>
      <c r="S8" s="28" t="s">
        <v>29</v>
      </c>
      <c r="T8" s="28"/>
      <c r="U8" s="28"/>
      <c r="V8" s="28"/>
      <c r="W8" s="28"/>
      <c r="X8" s="28"/>
      <c r="Y8" s="28"/>
      <c r="Z8" s="28"/>
      <c r="AA8" s="28"/>
      <c r="AB8" s="28"/>
    </row>
    <row r="9" spans="1:28" s="7" customFormat="1" ht="25.5" x14ac:dyDescent="0.25">
      <c r="A9" s="21">
        <v>1</v>
      </c>
      <c r="B9" s="51" t="s">
        <v>55</v>
      </c>
      <c r="C9" s="65">
        <v>310000</v>
      </c>
      <c r="D9" s="62">
        <v>319300</v>
      </c>
      <c r="E9" s="62">
        <v>316200</v>
      </c>
      <c r="F9" s="8"/>
      <c r="G9" s="8"/>
      <c r="H9" s="8"/>
      <c r="I9" s="107">
        <v>517726.34</v>
      </c>
      <c r="J9" s="19">
        <f t="shared" ref="J9" si="0">C9+D9+E9</f>
        <v>945500</v>
      </c>
      <c r="K9" s="48">
        <v>1</v>
      </c>
      <c r="L9" s="9">
        <v>3</v>
      </c>
      <c r="M9" s="19">
        <f t="shared" ref="M9" si="1">J9/L9</f>
        <v>315166.66666666669</v>
      </c>
      <c r="N9" s="19">
        <f>IF(ISERR(STDEV(C9:G9)),"",STDEV(C9:G9))</f>
        <v>4735.3282181210343</v>
      </c>
      <c r="O9" s="20">
        <f t="shared" ref="O9" si="2">N9/M9</f>
        <v>1.5024838344117506E-2</v>
      </c>
      <c r="P9" s="22">
        <f>M9</f>
        <v>315166.66666666669</v>
      </c>
      <c r="Q9" s="19">
        <f>C9*K9</f>
        <v>310000</v>
      </c>
      <c r="R9" s="28">
        <f t="shared" ref="R9" si="3">P9*K9</f>
        <v>315166.66666666669</v>
      </c>
      <c r="S9" s="28">
        <f>R9/T9*U9</f>
        <v>52527.777777777781</v>
      </c>
      <c r="T9" s="28">
        <v>120</v>
      </c>
      <c r="U9" s="28">
        <v>20</v>
      </c>
      <c r="V9" s="28"/>
      <c r="W9" s="28"/>
      <c r="X9" s="28"/>
      <c r="Y9" s="28"/>
      <c r="Z9" s="28"/>
      <c r="AA9" s="28"/>
      <c r="AB9" s="28"/>
    </row>
    <row r="10" spans="1:28" s="10" customFormat="1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3"/>
      <c r="K10" s="12"/>
      <c r="L10" s="12"/>
      <c r="M10" s="14"/>
      <c r="N10" s="14"/>
      <c r="O10" s="15"/>
      <c r="P10" s="15"/>
      <c r="Q10" s="14"/>
      <c r="R10" s="29">
        <f>SUM(R9:R9)</f>
        <v>315166.66666666669</v>
      </c>
      <c r="S10" s="26">
        <f>SUM(S9:S9)</f>
        <v>52527.777777777781</v>
      </c>
      <c r="T10" s="26"/>
      <c r="U10" s="26"/>
      <c r="V10" s="26"/>
      <c r="W10" s="26"/>
      <c r="X10" s="26"/>
      <c r="Y10" s="26"/>
      <c r="Z10" s="26"/>
      <c r="AA10" s="26"/>
      <c r="AB10" s="26"/>
    </row>
    <row r="11" spans="1:28" s="10" customFormat="1" ht="27" customHeight="1" x14ac:dyDescent="0.25">
      <c r="A11" s="70" t="s">
        <v>18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16">
        <f>SUM(Q9:Q9)</f>
        <v>310000</v>
      </c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</row>
    <row r="12" spans="1:28" s="10" customFormat="1" ht="45.75" customHeight="1" x14ac:dyDescent="0.25">
      <c r="A12" s="2"/>
      <c r="B12" s="71" t="s">
        <v>19</v>
      </c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</row>
    <row r="13" spans="1:28" s="10" customFormat="1" ht="32.25" customHeight="1" x14ac:dyDescent="0.25">
      <c r="B13" s="72" t="s">
        <v>20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</row>
    <row r="14" spans="1:28" ht="36" customHeight="1" x14ac:dyDescent="0.25">
      <c r="B14" s="72" t="s">
        <v>30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spans="1:28" ht="15.75" x14ac:dyDescent="0.25">
      <c r="B15" s="66" t="s">
        <v>42</v>
      </c>
      <c r="C15" s="66"/>
      <c r="D15" s="66"/>
      <c r="E15" s="23"/>
      <c r="F15" s="23"/>
      <c r="G15" s="23"/>
      <c r="H15" s="23"/>
      <c r="I15" s="66" t="s">
        <v>43</v>
      </c>
      <c r="J15" s="66"/>
    </row>
    <row r="18" spans="17:17" x14ac:dyDescent="0.25">
      <c r="Q18" s="18"/>
    </row>
  </sheetData>
  <autoFilter ref="A8:Q9" xr:uid="{00000000-0009-0000-0000-000000000000}"/>
  <mergeCells count="22">
    <mergeCell ref="I6:I7"/>
    <mergeCell ref="A1:Q1"/>
    <mergeCell ref="A2:Q2"/>
    <mergeCell ref="A3:Q3"/>
    <mergeCell ref="A4:Q4"/>
    <mergeCell ref="A5:Q5"/>
    <mergeCell ref="B15:D15"/>
    <mergeCell ref="I15:J15"/>
    <mergeCell ref="J6:J7"/>
    <mergeCell ref="K6:K7"/>
    <mergeCell ref="L6:L7"/>
    <mergeCell ref="A11:P11"/>
    <mergeCell ref="B12:Q12"/>
    <mergeCell ref="B13:Q13"/>
    <mergeCell ref="B14:Q14"/>
    <mergeCell ref="M6:O6"/>
    <mergeCell ref="P6:P7"/>
    <mergeCell ref="Q6:Q7"/>
    <mergeCell ref="A6:A7"/>
    <mergeCell ref="B6:B7"/>
    <mergeCell ref="C6:G6"/>
    <mergeCell ref="H6:H7"/>
  </mergeCells>
  <conditionalFormatting sqref="O9:O10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по КП</vt:lpstr>
      <vt:lpstr>Расчет +100р</vt:lpstr>
      <vt:lpstr>'Расчет +100р'!Область_печати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2026-03-10T09:13:16Z</cp:lastPrinted>
  <dcterms:created xsi:type="dcterms:W3CDTF">2021-07-27T12:27:58Z</dcterms:created>
  <dcterms:modified xsi:type="dcterms:W3CDTF">2026-06-17T14:03:20Z</dcterms:modified>
</cp:coreProperties>
</file>