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  <sheet name="Лист3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<sst xmlns="http://schemas.openxmlformats.org/spreadsheetml/2006/main" count="30" uniqueCount="28">
  <si>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методом сопоставимых рыночных цен (анализа рынка)</t>
  </si>
  <si>
    <t xml:space="preserve">№ п/п</t>
  </si>
  <si>
    <t xml:space="preserve">Наименование товара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</si>
  <si>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</si>
  <si>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</si>
  <si>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</si>
  <si>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</si>
  <si>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(анализа рынка)*</t>
  </si>
  <si>
    <t xml:space="preserve">       КП 1       (вход. № 515 от 01.07.2026г.)</t>
  </si>
  <si>
    <t xml:space="preserve">       КП 2       (вход. № 516 от 01.07.2026г.)</t>
  </si>
  <si>
    <t xml:space="preserve">       КП 3       (вход. № 517 от 01.07.2026г.)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</si>
  <si>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</si>
  <si>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</si>
  <si>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</si>
  <si>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</si>
  <si>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единицы, рассчитанная по п. 9 приказа        № 450н</t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</si>
  <si>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</si>
  <si>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</si>
  <si>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 </t>
  </si>
  <si>
    <t xml:space="preserve">Индивидуальная сетчатая пластина с моделью</t>
  </si>
  <si>
    <t xml:space="preserve">шт.</t>
  </si>
  <si>
    <t xml:space="preserve">Имплантаты для черепно-челюстно-лицевой хирургии и инструменты для их установки, ЧЧЛХ-в наборе: Набор мини-, низкопрофильных, микропластин, винтов (шлиц-квадрат) и инструментов: Винт самонарезающий Ø 1.5 мм x 5 мм (шлиц-квадрат)</t>
  </si>
  <si>
    <t xml:space="preserve">Имплантаты для черепно-челюстно-лицевой хирургии и инструменты для их установки, ЧЧЛХ в наборе: Набор пластин для средней зоны лица и свода черепа: Сверло перовое Ø 1.2 мм  х 33 мм</t>
  </si>
  <si>
    <t xml:space="preserve">Итого:</t>
  </si>
  <si>
    <t xml:space="preserve">В результате проведённого расчёта Н(М)ЦК контракта составила: 112 506 рублей 00 копеек</t>
  </si>
  <si>
    <t xml:space="preserve">Сто двенадцать тысяч пятьсот шесть рублей 00 копеек</t>
  </si>
  <si>
    <t xml:space="preserve">* 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 НМЦК, исходя из наименьшей цены единицы товара и имеющегося у Заказчика объема финансового обеспечения.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и смысла п.18 приказа Минздрава России от 15.05.2020г. № 450н (с учетом ч.2 ст.6 ГК РФ – по аналогии права)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изделий.  Информация о валюте, используемой для формирования цены контракта и расчетов с поставщиком (подрядчиком, исполнителем) – Российский рубль.
Порядок применения официального курса иностранной валюты к рублю Российской Федерации, установленный Центральным банком Российской Федерации и используемый при оплате контракта - не применяется.
Заказчиком были направлены запросы о предоставлении ценовой информации Поставщикам (Подрядчикам, Исполнителям), обладающим опытом оказания услуг соответствующего рода (работ, товаров) для определения начальной (максимальной) цены Контракта и получены ответы на запрос от 3-х (трёх) Поставщиков, - источников ценовой информации (далее – ИЦИ, Коммерческие предложения).                                                               
</t>
  </si>
  <si>
    <t xml:space="preserve">Расчёт :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</si>
</sst>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&quot;р.&quot;;\-#,##0&quot;р.&quot;"/>
    <numFmt numFmtId="166" formatCode="#,##0"/>
    <numFmt numFmtId="167" formatCode="0.00"/>
    <numFmt numFmtId="168" formatCode="#,##0.00"/>
    <numFmt numFmtId="169" formatCode="#,##0.00_р_."/>
  </numFmts>
  <fonts count="22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theme="1"/>
      <name val="Calibri"/>
      <family val="2"/>
      <charset val="238"/>
    </font>
    <font>
      <sz val="10"/>
      <name val="Arial Cyr"/>
      <family val="0"/>
      <charset val="204"/>
    </font>
    <font>
      <sz val="11"/>
      <color theme="1"/>
      <name val="Calibri"/>
      <family val="2"/>
      <charset val="1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8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Times New Roman"/>
      <family val="1"/>
      <charset val="128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  <font>
      <b val="true"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4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2" borderId="5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6" fontId="17" fillId="2" borderId="5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8" fontId="18" fillId="0" borderId="2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8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5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2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uro 2 2" xfId="20"/>
    <cellStyle name="Normal 2" xfId="21"/>
    <cellStyle name="Normal 5" xfId="22"/>
    <cellStyle name="Normal 7" xfId="23"/>
    <cellStyle name="Normal_proposal" xfId="24"/>
    <cellStyle name="Обычный 10" xfId="25"/>
    <cellStyle name="Обычный 10 2" xfId="26"/>
    <cellStyle name="Обычный 11" xfId="27"/>
    <cellStyle name="Обычный 12" xfId="28"/>
    <cellStyle name="Обычный 13" xfId="29"/>
    <cellStyle name="Обычный 14" xfId="30"/>
    <cellStyle name="Обычный 15" xfId="31"/>
    <cellStyle name="Обычный 18" xfId="32"/>
    <cellStyle name="Обычный 19" xfId="33"/>
    <cellStyle name="Обычный 2" xfId="34"/>
    <cellStyle name="Обычный 2 2" xfId="35"/>
    <cellStyle name="Обычный 2 3" xfId="36"/>
    <cellStyle name="Обычный 2 4" xfId="37"/>
    <cellStyle name="Обычный 3" xfId="38"/>
    <cellStyle name="Обычный 4" xfId="39"/>
    <cellStyle name="Обычный 7" xfId="40"/>
    <cellStyle name="Обычный 8" xfId="41"/>
    <cellStyle name="Обычный 9" xfId="42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1206360</xdr:colOff>
      <xdr:row>2</xdr:row>
      <xdr:rowOff>1919520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137240" y="2667240"/>
          <a:ext cx="958680" cy="347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414360</xdr:colOff>
      <xdr:row>2</xdr:row>
      <xdr:rowOff>1623960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156320" y="2495520"/>
          <a:ext cx="147600" cy="223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84240</xdr:colOff>
      <xdr:row>2</xdr:row>
      <xdr:rowOff>756000</xdr:rowOff>
    </xdr:from>
    <xdr:to>
      <xdr:col>9</xdr:col>
      <xdr:colOff>876960</xdr:colOff>
      <xdr:row>2</xdr:row>
      <xdr:rowOff>1103760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8926560" y="1851480"/>
          <a:ext cx="792720" cy="347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36000</xdr:colOff>
      <xdr:row>2</xdr:row>
      <xdr:rowOff>568800</xdr:rowOff>
    </xdr:from>
    <xdr:to>
      <xdr:col>8</xdr:col>
      <xdr:colOff>888480</xdr:colOff>
      <xdr:row>2</xdr:row>
      <xdr:rowOff>1002240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7891560" y="1664280"/>
          <a:ext cx="852480" cy="4334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414360</xdr:colOff>
      <xdr:row>2</xdr:row>
      <xdr:rowOff>1623960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156320" y="2495520"/>
          <a:ext cx="147600" cy="2239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4" activeCellId="0" sqref="B4:B6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2" width="33.57"/>
    <col collapsed="false" customWidth="true" hidden="false" outlineLevel="0" max="4" min="3" style="2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15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3.57"/>
    <col collapsed="false" customWidth="true" hidden="false" outlineLevel="0" max="13" min="13" style="1" width="15.14"/>
    <col collapsed="false" customWidth="true" hidden="false" outlineLevel="0" max="15" min="14" style="1" width="16"/>
    <col collapsed="false" customWidth="true" hidden="false" outlineLevel="0" max="16" min="16" style="1" width="9.6"/>
  </cols>
  <sheetData>
    <row r="1" customFormat="false" ht="48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customFormat="false" ht="37.5" hidden="false" customHeight="true" outlineLevel="0" collapsed="false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/>
      <c r="G2" s="4"/>
      <c r="H2" s="6" t="s">
        <v>6</v>
      </c>
      <c r="I2" s="6"/>
      <c r="J2" s="6"/>
      <c r="K2" s="7" t="s">
        <v>7</v>
      </c>
      <c r="L2" s="7"/>
      <c r="M2" s="7"/>
      <c r="N2" s="7"/>
      <c r="O2" s="7"/>
    </row>
    <row r="3" customFormat="false" ht="159.75" hidden="false" customHeight="true" outlineLevel="0" collapsed="false">
      <c r="A3" s="4"/>
      <c r="B3" s="4"/>
      <c r="C3" s="4"/>
      <c r="D3" s="5"/>
      <c r="E3" s="8" t="s">
        <v>8</v>
      </c>
      <c r="F3" s="8" t="s">
        <v>9</v>
      </c>
      <c r="G3" s="8" t="s">
        <v>10</v>
      </c>
      <c r="H3" s="4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1" t="s">
        <v>16</v>
      </c>
      <c r="N3" s="11" t="s">
        <v>17</v>
      </c>
      <c r="O3" s="12" t="s">
        <v>18</v>
      </c>
    </row>
    <row r="4" customFormat="false" ht="18.65" hidden="false" customHeight="true" outlineLevel="0" collapsed="false">
      <c r="A4" s="13" t="n">
        <v>1</v>
      </c>
      <c r="B4" s="14" t="s">
        <v>19</v>
      </c>
      <c r="C4" s="15" t="s">
        <v>20</v>
      </c>
      <c r="D4" s="16" t="n">
        <v>1</v>
      </c>
      <c r="E4" s="17" t="n">
        <v>105774</v>
      </c>
      <c r="F4" s="17" t="n">
        <v>106831.74</v>
      </c>
      <c r="G4" s="17" t="n">
        <v>107889.48</v>
      </c>
      <c r="H4" s="18" t="n">
        <f aca="false">AVERAGEA(E4:G4)</f>
        <v>106831.74</v>
      </c>
      <c r="I4" s="19" t="n">
        <f aca="false">SQRT(((SUM((POWER(G4-H4,2)),(POWER(F4-H4,2)),(POWER(E4-H4,2)))/(COLUMNS(E4:G4)-1))))</f>
        <v>1057.74</v>
      </c>
      <c r="J4" s="20" t="n">
        <f aca="false">ROUND(I4/H4*100,2)</f>
        <v>0.99</v>
      </c>
      <c r="K4" s="21" t="n">
        <f aca="false">H4*D4</f>
        <v>106831.74</v>
      </c>
      <c r="L4" s="21" t="n">
        <f aca="false">H4</f>
        <v>106831.74</v>
      </c>
      <c r="M4" s="21" t="n">
        <f aca="false">E4</f>
        <v>105774</v>
      </c>
      <c r="N4" s="21" t="n">
        <f aca="false">ROUNDDOWN(M4,2)</f>
        <v>105774</v>
      </c>
      <c r="O4" s="22" t="n">
        <f aca="false">E4*D4</f>
        <v>105774</v>
      </c>
      <c r="P4" s="23"/>
      <c r="Q4" s="23"/>
    </row>
    <row r="5" customFormat="false" ht="55.2" hidden="false" customHeight="false" outlineLevel="0" collapsed="false">
      <c r="A5" s="13" t="n">
        <v>2</v>
      </c>
      <c r="B5" s="14" t="s">
        <v>21</v>
      </c>
      <c r="C5" s="15" t="s">
        <v>20</v>
      </c>
      <c r="D5" s="16" t="n">
        <v>15</v>
      </c>
      <c r="E5" s="17" t="n">
        <v>396</v>
      </c>
      <c r="F5" s="17" t="n">
        <v>435.6</v>
      </c>
      <c r="G5" s="17" t="n">
        <v>411.84</v>
      </c>
      <c r="H5" s="18" t="n">
        <f aca="false">AVERAGEA(E5:G5)</f>
        <v>414.48</v>
      </c>
      <c r="I5" s="19" t="n">
        <f aca="false">SQRT(((SUM((POWER(G5-H5,2)),(POWER(F5-H5,2)),(POWER(E5-H5,2)))/(COLUMNS(E5:G5)-1))))</f>
        <v>19.9315629091148</v>
      </c>
      <c r="J5" s="20" t="n">
        <f aca="false">ROUND(I5/H5*100,2)</f>
        <v>4.81</v>
      </c>
      <c r="K5" s="21" t="n">
        <f aca="false">H5*D5</f>
        <v>6217.2</v>
      </c>
      <c r="L5" s="21" t="n">
        <f aca="false">H5</f>
        <v>414.48</v>
      </c>
      <c r="M5" s="21" t="n">
        <f aca="false">E5</f>
        <v>396</v>
      </c>
      <c r="N5" s="21" t="n">
        <f aca="false">ROUNDDOWN(M5,2)</f>
        <v>396</v>
      </c>
      <c r="O5" s="22" t="n">
        <f aca="false">E5*D5</f>
        <v>5940</v>
      </c>
      <c r="P5" s="23"/>
      <c r="Q5" s="23"/>
    </row>
    <row r="6" customFormat="false" ht="37.3" hidden="false" customHeight="false" outlineLevel="0" collapsed="false">
      <c r="A6" s="13" t="n">
        <v>3</v>
      </c>
      <c r="B6" s="14" t="s">
        <v>22</v>
      </c>
      <c r="C6" s="15" t="s">
        <v>20</v>
      </c>
      <c r="D6" s="16" t="n">
        <v>1</v>
      </c>
      <c r="E6" s="17" t="n">
        <v>792</v>
      </c>
      <c r="F6" s="17" t="n">
        <v>871.2</v>
      </c>
      <c r="G6" s="17" t="n">
        <v>855.36</v>
      </c>
      <c r="H6" s="18" t="n">
        <f aca="false">AVERAGEA(E6:G6)</f>
        <v>839.52</v>
      </c>
      <c r="I6" s="19" t="n">
        <f aca="false">SQRT(((SUM((POWER(G6-H6,2)),(POWER(F6-H6,2)),(POWER(E6-H6,2)))/(COLUMNS(E6:G6)-1))))</f>
        <v>41.9087007672631</v>
      </c>
      <c r="J6" s="20" t="n">
        <f aca="false">ROUND(I6/H6*100,2)</f>
        <v>4.99</v>
      </c>
      <c r="K6" s="21" t="n">
        <f aca="false">H6*D6</f>
        <v>839.52</v>
      </c>
      <c r="L6" s="21" t="n">
        <f aca="false">H6</f>
        <v>839.52</v>
      </c>
      <c r="M6" s="21" t="n">
        <f aca="false">E6</f>
        <v>792</v>
      </c>
      <c r="N6" s="21" t="n">
        <f aca="false">ROUNDDOWN(M6,2)</f>
        <v>792</v>
      </c>
      <c r="O6" s="22" t="n">
        <f aca="false">E6*D6</f>
        <v>792</v>
      </c>
      <c r="P6" s="23"/>
      <c r="Q6" s="23"/>
    </row>
    <row r="7" customFormat="false" ht="15" hidden="false" customHeight="true" outlineLevel="0" collapsed="false">
      <c r="A7" s="24" t="s">
        <v>23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2" t="n">
        <f aca="false">SUM(O4:O6)</f>
        <v>112506</v>
      </c>
      <c r="P7" s="23"/>
      <c r="Q7" s="23"/>
    </row>
    <row r="8" customFormat="false" ht="19.5" hidden="false" customHeight="true" outlineLevel="0" collapsed="false">
      <c r="A8" s="25" t="s">
        <v>24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3"/>
      <c r="Q8" s="23"/>
    </row>
    <row r="9" customFormat="false" ht="15" hidden="false" customHeight="false" outlineLevel="0" collapsed="false">
      <c r="A9" s="26" t="s">
        <v>25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3"/>
      <c r="Q9" s="23"/>
    </row>
    <row r="10" customFormat="false" ht="15" hidden="false" customHeight="false" outlineLevel="0" collapsed="false">
      <c r="C10" s="27"/>
      <c r="D10" s="27"/>
      <c r="E10" s="28"/>
      <c r="F10" s="28"/>
      <c r="G10" s="27"/>
      <c r="H10" s="27"/>
      <c r="I10" s="27"/>
      <c r="J10" s="27"/>
      <c r="K10" s="27"/>
      <c r="L10" s="27"/>
      <c r="M10" s="27"/>
      <c r="N10" s="27"/>
      <c r="O10" s="27"/>
    </row>
    <row r="11" customFormat="false" ht="174" hidden="false" customHeight="true" outlineLevel="0" collapsed="false">
      <c r="A11" s="29" t="s">
        <v>26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</row>
    <row r="12" customFormat="false" ht="16.5" hidden="false" customHeight="true" outlineLevel="0" collapsed="false">
      <c r="A12" s="30" t="s">
        <v>27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</row>
    <row r="13" customFormat="false" ht="15" hidden="false" customHeight="false" outlineLevel="0" collapsed="false">
      <c r="A13" s="31"/>
      <c r="B13" s="31"/>
    </row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4">
    <mergeCell ref="A1:O1"/>
    <mergeCell ref="A2:A3"/>
    <mergeCell ref="B2:B3"/>
    <mergeCell ref="C2:C3"/>
    <mergeCell ref="D2:D3"/>
    <mergeCell ref="E2:G2"/>
    <mergeCell ref="H2:J2"/>
    <mergeCell ref="K2:O2"/>
    <mergeCell ref="A7:N7"/>
    <mergeCell ref="A8:O8"/>
    <mergeCell ref="A9:O9"/>
    <mergeCell ref="A11:O11"/>
    <mergeCell ref="A12:O12"/>
    <mergeCell ref="A13:B13"/>
  </mergeCells>
  <printOptions headings="false" gridLines="false" gridLinesSet="true" horizontalCentered="false" verticalCentered="false"/>
  <pageMargins left="0.196527777777778" right="0.196527777777778" top="0.157638888888889" bottom="0.157638888888889" header="0.511811023622047" footer="0.511811023622047"/>
  <pageSetup paperSize="9" scale="59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B4:B6 A1"/>
    </sheetView>
  </sheetViews>
  <sheetFormatPr defaultColWidth="8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135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2025-11-26T11:01:17Z</cp:lastPrinted>
  <dcterms:modified xsi:type="dcterms:W3CDTF">2026-07-01T11:42:06Z</dcterms:modified>
  <cp:revision>33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